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875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  <sheet name="دور 61" sheetId="65" r:id="rId62"/>
    <sheet name="دور 62" sheetId="66" r:id="rId63"/>
  </sheets>
  <calcPr calcId="152511"/>
</workbook>
</file>

<file path=xl/calcChain.xml><?xml version="1.0" encoding="utf-8"?>
<calcChain xmlns="http://schemas.openxmlformats.org/spreadsheetml/2006/main">
  <c r="D2" i="8" l="1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E15" i="66" l="1"/>
  <c r="E7" i="66"/>
  <c r="BN9" i="8" l="1"/>
  <c r="BN13" i="8"/>
  <c r="BN14" i="8"/>
  <c r="BN12" i="8"/>
  <c r="BN19" i="8"/>
  <c r="BN20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N62" i="8"/>
  <c r="BN63" i="8"/>
  <c r="BN64" i="8"/>
  <c r="BN65" i="8"/>
  <c r="BN66" i="8"/>
  <c r="BN68" i="8"/>
  <c r="BN69" i="8"/>
  <c r="BN70" i="8"/>
  <c r="BN71" i="8"/>
  <c r="BN73" i="8"/>
  <c r="BN67" i="8"/>
  <c r="BN74" i="8"/>
  <c r="BN75" i="8"/>
  <c r="BN76" i="8"/>
  <c r="BN77" i="8"/>
  <c r="BN78" i="8"/>
  <c r="BN79" i="8"/>
  <c r="BN80" i="8"/>
  <c r="BN81" i="8"/>
  <c r="BN82" i="8"/>
  <c r="BN83" i="8"/>
  <c r="BN84" i="8"/>
  <c r="BN85" i="8"/>
  <c r="BN86" i="8"/>
  <c r="BN87" i="8"/>
  <c r="BN88" i="8"/>
  <c r="BN89" i="8"/>
  <c r="BN91" i="8"/>
  <c r="BN92" i="8"/>
  <c r="BN93" i="8"/>
  <c r="BN94" i="8"/>
  <c r="BN95" i="8"/>
  <c r="BN96" i="8"/>
  <c r="BN97" i="8"/>
  <c r="BN98" i="8"/>
  <c r="BN99" i="8"/>
  <c r="BN100" i="8"/>
  <c r="BN101" i="8"/>
  <c r="BN102" i="8"/>
  <c r="BN103" i="8"/>
  <c r="BN104" i="8"/>
  <c r="BN105" i="8"/>
  <c r="BN106" i="8"/>
  <c r="BN107" i="8"/>
  <c r="BN108" i="8"/>
  <c r="BN109" i="8"/>
  <c r="BN110" i="8"/>
  <c r="BN111" i="8"/>
  <c r="BN112" i="8"/>
  <c r="BN113" i="8"/>
  <c r="BN114" i="8"/>
  <c r="BN115" i="8"/>
  <c r="BN116" i="8"/>
  <c r="BN117" i="8"/>
  <c r="BN118" i="8"/>
  <c r="BN119" i="8"/>
  <c r="BN120" i="8"/>
  <c r="BN121" i="8"/>
  <c r="BN122" i="8"/>
  <c r="BN123" i="8"/>
  <c r="BN124" i="8"/>
  <c r="BN125" i="8"/>
  <c r="BN126" i="8"/>
  <c r="BN127" i="8"/>
  <c r="BN128" i="8"/>
  <c r="BN129" i="8"/>
  <c r="BN130" i="8"/>
  <c r="BN131" i="8"/>
  <c r="BN132" i="8"/>
  <c r="BN133" i="8"/>
  <c r="BN134" i="8"/>
  <c r="BN135" i="8"/>
  <c r="BN136" i="8"/>
  <c r="BN137" i="8"/>
  <c r="BN72" i="8"/>
  <c r="BN139" i="8"/>
  <c r="BN140" i="8"/>
  <c r="BN141" i="8"/>
  <c r="BN142" i="8"/>
  <c r="BN143" i="8"/>
  <c r="BN144" i="8"/>
  <c r="BN145" i="8"/>
  <c r="BN146" i="8"/>
  <c r="BN147" i="8"/>
  <c r="BN148" i="8"/>
  <c r="BN149" i="8"/>
  <c r="BN150" i="8"/>
  <c r="BN151" i="8"/>
  <c r="BN152" i="8"/>
  <c r="BN153" i="8"/>
  <c r="BN154" i="8"/>
  <c r="BN155" i="8"/>
  <c r="BN156" i="8"/>
  <c r="BN157" i="8"/>
  <c r="BN158" i="8"/>
  <c r="BN159" i="8"/>
  <c r="BN160" i="8"/>
  <c r="BN161" i="8"/>
  <c r="BN162" i="8"/>
  <c r="BN163" i="8"/>
  <c r="BN164" i="8"/>
  <c r="BN165" i="8"/>
  <c r="BN166" i="8"/>
  <c r="BN167" i="8"/>
  <c r="BN168" i="8"/>
  <c r="BN169" i="8"/>
  <c r="BN170" i="8"/>
  <c r="BN171" i="8"/>
  <c r="BN172" i="8"/>
  <c r="BN173" i="8"/>
  <c r="BN174" i="8"/>
  <c r="BN175" i="8"/>
  <c r="BN176" i="8"/>
  <c r="BN177" i="8"/>
  <c r="BN178" i="8"/>
  <c r="BN179" i="8"/>
  <c r="BN180" i="8"/>
  <c r="BN181" i="8"/>
  <c r="BN182" i="8"/>
  <c r="BN183" i="8"/>
  <c r="BN184" i="8"/>
  <c r="BN185" i="8"/>
  <c r="BN186" i="8"/>
  <c r="BN187" i="8"/>
  <c r="BN188" i="8"/>
  <c r="BN189" i="8"/>
  <c r="BN190" i="8"/>
  <c r="BN191" i="8"/>
  <c r="BN192" i="8"/>
  <c r="BN193" i="8"/>
  <c r="BN194" i="8"/>
  <c r="BN195" i="8"/>
  <c r="BN196" i="8"/>
  <c r="BN197" i="8"/>
  <c r="BN198" i="8"/>
  <c r="BN199" i="8"/>
  <c r="BN200" i="8"/>
  <c r="BN201" i="8"/>
  <c r="BN202" i="8"/>
  <c r="BN203" i="8"/>
  <c r="BN204" i="8"/>
  <c r="BN205" i="8"/>
  <c r="BN206" i="8"/>
  <c r="BN207" i="8"/>
  <c r="BN208" i="8"/>
  <c r="BN209" i="8"/>
  <c r="BN210" i="8"/>
  <c r="BN211" i="8"/>
  <c r="BN212" i="8"/>
  <c r="BN213" i="8"/>
  <c r="BN214" i="8"/>
  <c r="BN215" i="8"/>
  <c r="BN216" i="8"/>
  <c r="BN217" i="8"/>
  <c r="BN218" i="8"/>
  <c r="BN219" i="8"/>
  <c r="BN220" i="8"/>
  <c r="BN221" i="8"/>
  <c r="BN222" i="8"/>
  <c r="BN223" i="8"/>
  <c r="BN224" i="8"/>
  <c r="BN225" i="8"/>
  <c r="BN226" i="8"/>
  <c r="BN227" i="8"/>
  <c r="BN228" i="8"/>
  <c r="BN90" i="8"/>
  <c r="BN138" i="8"/>
  <c r="E8" i="66"/>
  <c r="E12" i="66"/>
  <c r="BN18" i="8" s="1"/>
  <c r="E11" i="66"/>
  <c r="BN21" i="8" s="1"/>
  <c r="E2" i="66"/>
  <c r="BN8" i="8" s="1"/>
  <c r="E19" i="66"/>
  <c r="BN4" i="8" s="1"/>
  <c r="E16" i="66"/>
  <c r="BN17" i="8" s="1"/>
  <c r="E10" i="66"/>
  <c r="BN10" i="8" s="1"/>
  <c r="BN23" i="8"/>
  <c r="E6" i="66"/>
  <c r="BN11" i="8" s="1"/>
  <c r="E3" i="66"/>
  <c r="BN16" i="8" s="1"/>
  <c r="E18" i="66"/>
  <c r="BN15" i="8" s="1"/>
  <c r="E5" i="66"/>
  <c r="BN3" i="8" s="1"/>
  <c r="E14" i="66"/>
  <c r="BN22" i="8" s="1"/>
  <c r="E17" i="66"/>
  <c r="BN2" i="8" s="1"/>
  <c r="E4" i="66"/>
  <c r="BN6" i="8" s="1"/>
  <c r="E13" i="66"/>
  <c r="BN7" i="8" s="1"/>
  <c r="E9" i="66"/>
  <c r="BN5" i="8" s="1"/>
  <c r="BK2" i="8"/>
  <c r="BM7" i="8"/>
  <c r="BM9" i="8"/>
  <c r="BM13" i="8"/>
  <c r="BM14" i="8"/>
  <c r="BM19" i="8"/>
  <c r="BM17" i="8"/>
  <c r="BM16" i="8"/>
  <c r="BM20" i="8"/>
  <c r="BM22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8" i="8"/>
  <c r="BM69" i="8"/>
  <c r="BM70" i="8"/>
  <c r="BM71" i="8"/>
  <c r="BM73" i="8"/>
  <c r="BM74" i="8"/>
  <c r="BM75" i="8"/>
  <c r="BM76" i="8"/>
  <c r="BM77" i="8"/>
  <c r="BM78" i="8"/>
  <c r="BM79" i="8"/>
  <c r="BM80" i="8"/>
  <c r="BM81" i="8"/>
  <c r="BM82" i="8"/>
  <c r="BM83" i="8"/>
  <c r="BM84" i="8"/>
  <c r="BM85" i="8"/>
  <c r="BM86" i="8"/>
  <c r="BM87" i="8"/>
  <c r="BM88" i="8"/>
  <c r="BM89" i="8"/>
  <c r="BM91" i="8"/>
  <c r="BM92" i="8"/>
  <c r="BM93" i="8"/>
  <c r="BM94" i="8"/>
  <c r="BM95" i="8"/>
  <c r="BM96" i="8"/>
  <c r="BM97" i="8"/>
  <c r="BM98" i="8"/>
  <c r="BM99" i="8"/>
  <c r="BM100" i="8"/>
  <c r="BM101" i="8"/>
  <c r="BM102" i="8"/>
  <c r="BM103" i="8"/>
  <c r="BM104" i="8"/>
  <c r="BM105" i="8"/>
  <c r="BM106" i="8"/>
  <c r="BM107" i="8"/>
  <c r="BM108" i="8"/>
  <c r="BM109" i="8"/>
  <c r="BM110" i="8"/>
  <c r="BM111" i="8"/>
  <c r="BM112" i="8"/>
  <c r="BM113" i="8"/>
  <c r="BM114" i="8"/>
  <c r="BM115" i="8"/>
  <c r="BM116" i="8"/>
  <c r="BM117" i="8"/>
  <c r="BM118" i="8"/>
  <c r="BM119" i="8"/>
  <c r="BM120" i="8"/>
  <c r="BM121" i="8"/>
  <c r="BM122" i="8"/>
  <c r="BM123" i="8"/>
  <c r="BM124" i="8"/>
  <c r="BM125" i="8"/>
  <c r="BM126" i="8"/>
  <c r="BM127" i="8"/>
  <c r="BM128" i="8"/>
  <c r="BM129" i="8"/>
  <c r="BM130" i="8"/>
  <c r="BM131" i="8"/>
  <c r="BM132" i="8"/>
  <c r="BM133" i="8"/>
  <c r="BM134" i="8"/>
  <c r="BM135" i="8"/>
  <c r="BM136" i="8"/>
  <c r="BM137" i="8"/>
  <c r="BM139" i="8"/>
  <c r="BM140" i="8"/>
  <c r="BM141" i="8"/>
  <c r="BM142" i="8"/>
  <c r="BM143" i="8"/>
  <c r="BM144" i="8"/>
  <c r="BM145" i="8"/>
  <c r="BM146" i="8"/>
  <c r="BM147" i="8"/>
  <c r="BM148" i="8"/>
  <c r="BM149" i="8"/>
  <c r="BM150" i="8"/>
  <c r="BM151" i="8"/>
  <c r="BM152" i="8"/>
  <c r="BM153" i="8"/>
  <c r="BM154" i="8"/>
  <c r="BM155" i="8"/>
  <c r="BM156" i="8"/>
  <c r="BM157" i="8"/>
  <c r="BM158" i="8"/>
  <c r="BM159" i="8"/>
  <c r="BM160" i="8"/>
  <c r="BM161" i="8"/>
  <c r="BM162" i="8"/>
  <c r="BM163" i="8"/>
  <c r="BM164" i="8"/>
  <c r="BM165" i="8"/>
  <c r="BM166" i="8"/>
  <c r="BM167" i="8"/>
  <c r="BM168" i="8"/>
  <c r="BM169" i="8"/>
  <c r="BM170" i="8"/>
  <c r="BM171" i="8"/>
  <c r="BM172" i="8"/>
  <c r="BM173" i="8"/>
  <c r="BM174" i="8"/>
  <c r="BM175" i="8"/>
  <c r="BM176" i="8"/>
  <c r="BM177" i="8"/>
  <c r="BM178" i="8"/>
  <c r="BM179" i="8"/>
  <c r="BM180" i="8"/>
  <c r="BM181" i="8"/>
  <c r="BM182" i="8"/>
  <c r="BM183" i="8"/>
  <c r="BM184" i="8"/>
  <c r="BM185" i="8"/>
  <c r="BM186" i="8"/>
  <c r="BM187" i="8"/>
  <c r="BM188" i="8"/>
  <c r="BM189" i="8"/>
  <c r="BM190" i="8"/>
  <c r="BM191" i="8"/>
  <c r="BM192" i="8"/>
  <c r="BM193" i="8"/>
  <c r="BM194" i="8"/>
  <c r="BM195" i="8"/>
  <c r="BM196" i="8"/>
  <c r="BM197" i="8"/>
  <c r="BM198" i="8"/>
  <c r="BM199" i="8"/>
  <c r="BM200" i="8"/>
  <c r="BM201" i="8"/>
  <c r="BM202" i="8"/>
  <c r="BM203" i="8"/>
  <c r="BM204" i="8"/>
  <c r="BM205" i="8"/>
  <c r="BM206" i="8"/>
  <c r="BM207" i="8"/>
  <c r="BM208" i="8"/>
  <c r="BM209" i="8"/>
  <c r="BM210" i="8"/>
  <c r="BM211" i="8"/>
  <c r="BM212" i="8"/>
  <c r="BM213" i="8"/>
  <c r="BM214" i="8"/>
  <c r="BM215" i="8"/>
  <c r="BM216" i="8"/>
  <c r="BM217" i="8"/>
  <c r="BM218" i="8"/>
  <c r="BM219" i="8"/>
  <c r="BM220" i="8"/>
  <c r="BM221" i="8"/>
  <c r="BM222" i="8"/>
  <c r="BM223" i="8"/>
  <c r="BM224" i="8"/>
  <c r="BM225" i="8"/>
  <c r="BM226" i="8"/>
  <c r="BM227" i="8"/>
  <c r="BM228" i="8"/>
  <c r="BM90" i="8"/>
  <c r="BM138" i="8"/>
  <c r="BL2" i="8"/>
  <c r="E14" i="65"/>
  <c r="BM5" i="8" s="1"/>
  <c r="E2" i="65"/>
  <c r="BM3" i="8" s="1"/>
  <c r="E18" i="65"/>
  <c r="BM18" i="8" s="1"/>
  <c r="E6" i="65"/>
  <c r="BM21" i="8" s="1"/>
  <c r="E17" i="65"/>
  <c r="BM8" i="8" s="1"/>
  <c r="E9" i="65"/>
  <c r="BM12" i="8" s="1"/>
  <c r="E3" i="65"/>
  <c r="BM72" i="8" s="1"/>
  <c r="E11" i="65"/>
  <c r="BM4" i="8" s="1"/>
  <c r="E16" i="65"/>
  <c r="BM10" i="8" s="1"/>
  <c r="E13" i="65"/>
  <c r="BM15" i="8" s="1"/>
  <c r="E8" i="65"/>
  <c r="BM2" i="8" s="1"/>
  <c r="E10" i="65"/>
  <c r="BM11" i="8" s="1"/>
  <c r="E12" i="65"/>
  <c r="BM6" i="8" s="1"/>
  <c r="E5" i="65"/>
  <c r="E4" i="65"/>
  <c r="E7" i="65"/>
  <c r="BM23" i="8" s="1"/>
  <c r="E15" i="65"/>
  <c r="BM67" i="8" s="1"/>
  <c r="BN229" i="8" l="1"/>
  <c r="E14" i="63"/>
  <c r="E19" i="63"/>
  <c r="E4" i="63"/>
  <c r="E18" i="63"/>
  <c r="E16" i="63"/>
  <c r="E3" i="63"/>
  <c r="E13" i="63"/>
  <c r="E8" i="63"/>
  <c r="E12" i="63"/>
  <c r="E7" i="63"/>
  <c r="E6" i="63"/>
  <c r="E11" i="63"/>
  <c r="E2" i="63"/>
  <c r="E15" i="61" l="1"/>
  <c r="E12" i="62" l="1"/>
  <c r="E11" i="62"/>
  <c r="E17" i="62"/>
  <c r="E10" i="62"/>
  <c r="E6" i="62"/>
  <c r="E16" i="62"/>
  <c r="E9" i="62"/>
  <c r="E15" i="62"/>
  <c r="E2" i="62"/>
  <c r="E13" i="62"/>
  <c r="E5" i="62"/>
  <c r="E14" i="62"/>
  <c r="E11" i="61" l="1"/>
  <c r="E14" i="61"/>
  <c r="E4" i="61"/>
  <c r="E9" i="61"/>
  <c r="E8" i="61"/>
  <c r="E7" i="61"/>
  <c r="E6" i="61"/>
  <c r="E2" i="61"/>
  <c r="E2" i="60" l="1"/>
  <c r="E10" i="60"/>
  <c r="E20" i="60"/>
  <c r="E19" i="60"/>
  <c r="E18" i="60"/>
  <c r="E9" i="60"/>
  <c r="E8" i="60"/>
  <c r="E7" i="60"/>
  <c r="E5" i="60"/>
  <c r="E17" i="60"/>
  <c r="E6" i="60"/>
  <c r="E16" i="60"/>
  <c r="E15" i="60"/>
  <c r="E14" i="60"/>
  <c r="E7" i="59" l="1"/>
  <c r="E6" i="59"/>
  <c r="E5" i="59" l="1"/>
  <c r="E16" i="59"/>
  <c r="E15" i="59"/>
  <c r="E14" i="59"/>
  <c r="E4" i="59"/>
  <c r="E13" i="59"/>
  <c r="E12" i="59"/>
  <c r="E11" i="59"/>
  <c r="E19" i="58" l="1"/>
  <c r="E18" i="58"/>
  <c r="E17" i="58"/>
  <c r="E16" i="58"/>
  <c r="E15" i="58"/>
  <c r="E14" i="58"/>
  <c r="E13" i="58"/>
  <c r="E12" i="58"/>
  <c r="E11" i="58"/>
  <c r="E10" i="58"/>
  <c r="E9" i="58"/>
  <c r="E8" i="58"/>
  <c r="E7" i="58"/>
  <c r="E20" i="57" l="1"/>
  <c r="E19" i="57"/>
  <c r="E18" i="57"/>
  <c r="E17" i="57"/>
  <c r="E16" i="57"/>
  <c r="E15" i="57"/>
  <c r="E14" i="57"/>
  <c r="E13" i="57"/>
  <c r="E12" i="57"/>
  <c r="E11" i="57"/>
  <c r="E10" i="57"/>
  <c r="E9" i="57"/>
  <c r="E8" i="57"/>
  <c r="E7" i="57"/>
  <c r="E6" i="56" l="1"/>
  <c r="E19" i="56"/>
  <c r="E18" i="56"/>
  <c r="E5" i="56"/>
  <c r="E12" i="56"/>
  <c r="E8" i="56"/>
  <c r="E17" i="56"/>
  <c r="E7" i="56"/>
  <c r="E16" i="56"/>
  <c r="E15" i="56"/>
  <c r="E14" i="56"/>
  <c r="E4" i="56" l="1"/>
  <c r="E2" i="56"/>
  <c r="E26" i="55" l="1"/>
  <c r="E25" i="55" l="1"/>
  <c r="E24" i="55"/>
  <c r="E23" i="55"/>
  <c r="E22" i="55"/>
  <c r="E21" i="55"/>
  <c r="E20" i="55"/>
  <c r="E19" i="55"/>
  <c r="E18" i="55"/>
  <c r="E17" i="55"/>
  <c r="E16" i="55"/>
  <c r="E15" i="55"/>
  <c r="E14" i="55"/>
  <c r="E2" i="55"/>
  <c r="E13" i="55"/>
  <c r="E12" i="55"/>
  <c r="E11" i="55"/>
  <c r="E10" i="55"/>
  <c r="E9" i="55"/>
  <c r="E8" i="55"/>
  <c r="E23" i="54" l="1"/>
  <c r="E5" i="54"/>
  <c r="E22" i="54"/>
  <c r="E21" i="54"/>
  <c r="E20" i="54"/>
  <c r="E4" i="54"/>
  <c r="E19" i="54"/>
  <c r="E3" i="54"/>
  <c r="E18" i="54"/>
  <c r="E17" i="54"/>
  <c r="E2" i="54"/>
  <c r="E16" i="54"/>
  <c r="E15" i="54"/>
  <c r="E14" i="54"/>
  <c r="E13" i="54"/>
  <c r="E12" i="54"/>
  <c r="E11" i="54"/>
  <c r="E22" i="53" l="1"/>
  <c r="E8" i="53"/>
  <c r="E5" i="53"/>
  <c r="E21" i="53"/>
  <c r="E27" i="53"/>
  <c r="E26" i="53"/>
  <c r="E25" i="53"/>
  <c r="E9" i="53"/>
  <c r="E2" i="53"/>
  <c r="E13" i="53"/>
  <c r="E20" i="53"/>
  <c r="E19" i="53"/>
  <c r="E4" i="53"/>
  <c r="E3" i="53"/>
  <c r="E24" i="53"/>
  <c r="E23" i="53"/>
  <c r="E7" i="53"/>
  <c r="E18" i="53"/>
  <c r="E17" i="53"/>
  <c r="E12" i="53"/>
  <c r="E16" i="53"/>
  <c r="E5" i="52" l="1"/>
  <c r="E11" i="52"/>
  <c r="E23" i="52"/>
  <c r="E22" i="52"/>
  <c r="E28" i="52"/>
  <c r="E17" i="52"/>
  <c r="E10" i="52"/>
  <c r="E27" i="52"/>
  <c r="E9" i="52"/>
  <c r="E8" i="52"/>
  <c r="E16" i="52"/>
  <c r="E21" i="52"/>
  <c r="E15" i="52"/>
  <c r="E14" i="52"/>
  <c r="E20" i="52"/>
  <c r="E3" i="52"/>
  <c r="E26" i="52"/>
  <c r="E19" i="52"/>
  <c r="E18" i="52"/>
  <c r="E7" i="52"/>
  <c r="E25" i="52"/>
  <c r="E6" i="52"/>
  <c r="E23" i="51" l="1"/>
  <c r="E27" i="51"/>
  <c r="E8" i="51"/>
  <c r="E26" i="51"/>
  <c r="E7" i="51"/>
  <c r="E22" i="51"/>
  <c r="E25" i="51"/>
  <c r="E15" i="51"/>
  <c r="E21" i="51"/>
  <c r="E20" i="51"/>
  <c r="E14" i="51"/>
  <c r="E19" i="51"/>
  <c r="E18" i="51"/>
  <c r="E6" i="51"/>
  <c r="E13" i="51"/>
  <c r="E3" i="51"/>
  <c r="E24" i="51"/>
  <c r="E2" i="51"/>
  <c r="E4" i="51"/>
  <c r="E17" i="51"/>
  <c r="E12" i="51"/>
  <c r="E5" i="50" l="1"/>
  <c r="E12" i="50" l="1"/>
  <c r="E4" i="50"/>
  <c r="E2" i="50"/>
  <c r="E11" i="50"/>
  <c r="E26" i="50"/>
  <c r="E25" i="50"/>
  <c r="E24" i="50"/>
  <c r="E23" i="50"/>
  <c r="E10" i="50"/>
  <c r="E21" i="50"/>
  <c r="E20" i="50"/>
  <c r="E19" i="50"/>
  <c r="E18" i="50"/>
  <c r="E17" i="50"/>
  <c r="E9" i="50"/>
  <c r="E16" i="50"/>
  <c r="E3" i="50"/>
  <c r="E15" i="50"/>
  <c r="E6" i="50"/>
  <c r="E15" i="49" l="1"/>
  <c r="E14" i="49"/>
  <c r="E13" i="49"/>
  <c r="E12" i="49"/>
  <c r="E11" i="49"/>
  <c r="E10" i="49"/>
  <c r="E9" i="49"/>
  <c r="E8" i="49"/>
  <c r="E22" i="49"/>
  <c r="E7" i="49"/>
  <c r="E21" i="49" l="1"/>
  <c r="E20" i="49"/>
  <c r="E2" i="49"/>
  <c r="E19" i="49"/>
  <c r="E3" i="49"/>
  <c r="E6" i="49"/>
  <c r="E7" i="48" l="1"/>
  <c r="E19" i="48"/>
  <c r="E17" i="48"/>
  <c r="E29" i="48"/>
  <c r="E4" i="48"/>
  <c r="E28" i="48"/>
  <c r="E6" i="48"/>
  <c r="E26" i="48"/>
  <c r="E12" i="48"/>
  <c r="E31" i="48"/>
  <c r="E16" i="48"/>
  <c r="E11" i="48"/>
  <c r="E30" i="48"/>
  <c r="E25" i="48"/>
  <c r="E8" i="48"/>
  <c r="E15" i="48"/>
  <c r="E3" i="48"/>
  <c r="E2" i="48"/>
  <c r="E27" i="48"/>
  <c r="E24" i="48"/>
  <c r="E10" i="48"/>
  <c r="E5" i="48"/>
  <c r="E23" i="48"/>
  <c r="E20" i="48"/>
  <c r="E18" i="48"/>
  <c r="E7" i="47" l="1"/>
  <c r="E23" i="47"/>
  <c r="E22" i="47"/>
  <c r="E21" i="47"/>
  <c r="E20" i="47"/>
  <c r="E19" i="47"/>
  <c r="E6" i="47"/>
  <c r="E5" i="47"/>
  <c r="E4" i="47"/>
  <c r="E18" i="47"/>
  <c r="E17" i="47"/>
  <c r="E16" i="47"/>
  <c r="E3" i="47"/>
  <c r="E15" i="47"/>
  <c r="E14" i="47"/>
  <c r="E13" i="47"/>
  <c r="E2" i="47"/>
  <c r="E23" i="46" l="1"/>
  <c r="E5" i="46"/>
  <c r="E22" i="46"/>
  <c r="E21" i="46"/>
  <c r="E18" i="46"/>
  <c r="E9" i="46"/>
  <c r="E2" i="46"/>
  <c r="E17" i="46"/>
  <c r="E16" i="46"/>
  <c r="E15" i="46"/>
  <c r="E14" i="46"/>
  <c r="E8" i="46"/>
  <c r="E20" i="46"/>
  <c r="E19" i="46"/>
  <c r="E7" i="46"/>
  <c r="E13" i="46"/>
  <c r="E12" i="46"/>
  <c r="E8" i="45" l="1"/>
  <c r="E4" i="45"/>
  <c r="E7" i="45"/>
  <c r="E3" i="45"/>
  <c r="E14" i="45"/>
  <c r="E9" i="45"/>
  <c r="E21" i="45"/>
  <c r="E20" i="45"/>
  <c r="E13" i="45"/>
  <c r="E12" i="45"/>
  <c r="E19" i="45"/>
  <c r="E11" i="45"/>
  <c r="E18" i="45"/>
  <c r="E2" i="45"/>
  <c r="E17" i="45"/>
  <c r="E26" i="44" l="1"/>
  <c r="E25" i="44"/>
  <c r="E7" i="44"/>
  <c r="E24" i="44"/>
  <c r="E23" i="44"/>
  <c r="E22" i="44"/>
  <c r="E21" i="44"/>
  <c r="E2" i="44"/>
  <c r="E20" i="44"/>
  <c r="E19" i="44"/>
  <c r="E18" i="44"/>
  <c r="E6" i="44"/>
  <c r="E17" i="44"/>
  <c r="E16" i="44"/>
  <c r="E15" i="44"/>
  <c r="E14" i="44"/>
  <c r="E13" i="44"/>
  <c r="E12" i="44"/>
  <c r="E11" i="44"/>
  <c r="E5" i="44"/>
  <c r="E2" i="43" l="1"/>
  <c r="E14" i="43"/>
  <c r="E28" i="43"/>
  <c r="E8" i="43"/>
  <c r="E27" i="43"/>
  <c r="E7" i="43"/>
  <c r="E26" i="43"/>
  <c r="E25" i="43"/>
  <c r="E24" i="43"/>
  <c r="E6" i="43"/>
  <c r="E13" i="43"/>
  <c r="E23" i="43"/>
  <c r="E12" i="43"/>
  <c r="E5" i="43"/>
  <c r="E22" i="43"/>
  <c r="E21" i="43"/>
  <c r="E4" i="43"/>
  <c r="E20" i="43"/>
  <c r="E19" i="43"/>
  <c r="E3" i="43"/>
  <c r="E18" i="43"/>
  <c r="E17" i="43"/>
  <c r="E38" i="42" l="1"/>
  <c r="E22" i="42"/>
  <c r="E37" i="42"/>
  <c r="E21" i="42"/>
  <c r="E36" i="42"/>
  <c r="E12" i="42"/>
  <c r="E35" i="42" l="1"/>
  <c r="E11" i="42"/>
  <c r="E20" i="42"/>
  <c r="E4" i="42"/>
  <c r="E34" i="42"/>
  <c r="E19" i="42"/>
  <c r="E7" i="42"/>
  <c r="E18" i="42"/>
  <c r="E17" i="42"/>
  <c r="E33" i="42"/>
  <c r="E32" i="42"/>
  <c r="E6" i="42"/>
  <c r="E10" i="42"/>
  <c r="E16" i="42"/>
  <c r="E31" i="42"/>
  <c r="E30" i="42"/>
  <c r="E15" i="42"/>
  <c r="E9" i="42"/>
  <c r="E29" i="42"/>
  <c r="E28" i="42"/>
  <c r="E27" i="42"/>
  <c r="E14" i="42"/>
  <c r="E13" i="42"/>
  <c r="E8" i="42"/>
  <c r="E26" i="42"/>
  <c r="E25" i="42"/>
  <c r="E2" i="41" l="1"/>
  <c r="E10" i="41"/>
  <c r="E3" i="41"/>
  <c r="E11" i="41"/>
  <c r="E8" i="41"/>
  <c r="E27" i="41"/>
  <c r="E12" i="41"/>
  <c r="E13" i="41"/>
  <c r="E6" i="41"/>
  <c r="E28" i="41"/>
  <c r="E14" i="41"/>
  <c r="E15" i="41"/>
  <c r="E4" i="41"/>
  <c r="E16" i="41"/>
  <c r="E17" i="41"/>
  <c r="E18" i="41"/>
  <c r="E29" i="41"/>
  <c r="E19" i="41"/>
  <c r="E20" i="41"/>
  <c r="E5" i="41"/>
  <c r="E7" i="41"/>
  <c r="E21" i="41"/>
  <c r="E30" i="41"/>
  <c r="E22" i="41"/>
  <c r="E31" i="41"/>
  <c r="E23" i="41"/>
  <c r="E24" i="41"/>
  <c r="E25" i="41"/>
  <c r="E9" i="41"/>
  <c r="E26" i="41"/>
  <c r="E32" i="41" l="1"/>
  <c r="E9" i="40"/>
  <c r="E5" i="40"/>
  <c r="E10" i="40"/>
  <c r="E19" i="40"/>
  <c r="E14" i="40"/>
  <c r="E15" i="40"/>
  <c r="E11" i="40"/>
  <c r="E20" i="40"/>
  <c r="E21" i="40"/>
  <c r="E7" i="40"/>
  <c r="E22" i="40"/>
  <c r="E2" i="40"/>
  <c r="E16" i="40"/>
  <c r="E23" i="40"/>
  <c r="E24" i="40"/>
  <c r="E25" i="40"/>
  <c r="E3" i="40"/>
  <c r="E26" i="40"/>
  <c r="E27" i="40"/>
  <c r="E6" i="40"/>
  <c r="E4" i="40"/>
  <c r="E28" i="40"/>
  <c r="E29" i="40"/>
  <c r="E8" i="40"/>
  <c r="E17" i="40"/>
  <c r="E12" i="40"/>
  <c r="E30" i="40"/>
  <c r="E31" i="40"/>
  <c r="E18" i="40"/>
  <c r="E13" i="40"/>
  <c r="E32" i="40" l="1"/>
  <c r="E19" i="39"/>
  <c r="E20" i="39"/>
  <c r="E6" i="39"/>
  <c r="E2" i="39"/>
  <c r="E21" i="39"/>
  <c r="E22" i="39"/>
  <c r="E30" i="39"/>
  <c r="E7" i="39"/>
  <c r="E8" i="39"/>
  <c r="E9" i="39"/>
  <c r="E10" i="39"/>
  <c r="E23" i="39"/>
  <c r="E24" i="39"/>
  <c r="E25" i="39"/>
  <c r="E3" i="39"/>
  <c r="E11" i="39"/>
  <c r="E12" i="39"/>
  <c r="E13" i="39"/>
  <c r="E14" i="39"/>
  <c r="E5" i="39"/>
  <c r="E26" i="39"/>
  <c r="E27" i="39"/>
  <c r="E15" i="39"/>
  <c r="E4" i="39"/>
  <c r="E28" i="39"/>
  <c r="E16" i="39"/>
  <c r="E17" i="39"/>
  <c r="E29" i="39"/>
  <c r="E18" i="39"/>
  <c r="E31" i="39" l="1"/>
  <c r="E17" i="38"/>
  <c r="E18" i="38"/>
  <c r="E13" i="38"/>
  <c r="E14" i="38"/>
  <c r="E19" i="38"/>
  <c r="E20" i="38"/>
  <c r="E11" i="38"/>
  <c r="E21" i="38"/>
  <c r="E22" i="38"/>
  <c r="E15" i="38"/>
  <c r="E23" i="38"/>
  <c r="E9" i="38"/>
  <c r="E29" i="38"/>
  <c r="E2" i="38"/>
  <c r="E3" i="38"/>
  <c r="E4" i="38"/>
  <c r="E10" i="38"/>
  <c r="E24" i="38"/>
  <c r="E30" i="38"/>
  <c r="E25" i="38"/>
  <c r="E5" i="38"/>
  <c r="E26" i="38"/>
  <c r="E6" i="38"/>
  <c r="E31" i="38"/>
  <c r="E27" i="38"/>
  <c r="E7" i="38"/>
  <c r="E16" i="38"/>
  <c r="E8" i="38"/>
  <c r="E28" i="38"/>
  <c r="E12" i="38"/>
  <c r="E32" i="38"/>
  <c r="E33" i="38" l="1"/>
  <c r="E19" i="37"/>
  <c r="E31" i="37"/>
  <c r="E20" i="37"/>
  <c r="E21" i="37"/>
  <c r="E4" i="37"/>
  <c r="E22" i="37"/>
  <c r="E23" i="37"/>
  <c r="E32" i="37"/>
  <c r="E2" i="37"/>
  <c r="E24" i="37"/>
  <c r="E3" i="37"/>
  <c r="E9" i="37"/>
  <c r="E10" i="37"/>
  <c r="E11" i="37"/>
  <c r="E33" i="37"/>
  <c r="E25" i="37"/>
  <c r="E12" i="37"/>
  <c r="E5" i="37"/>
  <c r="E6" i="37"/>
  <c r="E26" i="37"/>
  <c r="E7" i="37"/>
  <c r="E27" i="37"/>
  <c r="E13" i="37"/>
  <c r="E14" i="37"/>
  <c r="E8" i="37"/>
  <c r="E28" i="37"/>
  <c r="E15" i="37"/>
  <c r="E29" i="37"/>
  <c r="E30" i="37"/>
  <c r="E34" i="37"/>
  <c r="E16" i="37"/>
  <c r="E17" i="37"/>
  <c r="E18" i="37"/>
  <c r="E35" i="37" l="1"/>
  <c r="E17" i="36"/>
  <c r="E32" i="36"/>
  <c r="E18" i="36"/>
  <c r="E2" i="36"/>
  <c r="E33" i="36"/>
  <c r="E19" i="36"/>
  <c r="E20" i="36"/>
  <c r="E8" i="36"/>
  <c r="E21" i="36"/>
  <c r="E22" i="36"/>
  <c r="E23" i="36"/>
  <c r="E24" i="36"/>
  <c r="E3" i="36"/>
  <c r="E9" i="36"/>
  <c r="E4" i="36"/>
  <c r="E25" i="36"/>
  <c r="E10" i="36"/>
  <c r="E11" i="36"/>
  <c r="E15" i="36"/>
  <c r="E12" i="36"/>
  <c r="E16" i="36"/>
  <c r="E26" i="36"/>
  <c r="E27" i="36"/>
  <c r="E28" i="36"/>
  <c r="E5" i="36"/>
  <c r="E29" i="36"/>
  <c r="E30" i="36"/>
  <c r="E13" i="36"/>
  <c r="E31" i="36"/>
  <c r="E34" i="36"/>
  <c r="E6" i="36"/>
  <c r="E7" i="36"/>
  <c r="E14" i="36"/>
  <c r="E35" i="36" l="1"/>
  <c r="E8" i="35"/>
  <c r="E9" i="35"/>
  <c r="E10" i="35"/>
  <c r="E5" i="35"/>
  <c r="E15" i="35"/>
  <c r="E11" i="35"/>
  <c r="E12" i="35"/>
  <c r="E13" i="35"/>
  <c r="E14" i="35"/>
  <c r="E2" i="35"/>
  <c r="E16" i="35"/>
  <c r="E3" i="35"/>
  <c r="E21" i="35"/>
  <c r="E17" i="35"/>
  <c r="E18" i="35"/>
  <c r="E4" i="35"/>
  <c r="E6" i="35"/>
  <c r="E19" i="35"/>
  <c r="E7" i="35"/>
  <c r="E20" i="35"/>
  <c r="E22" i="35" l="1"/>
  <c r="E7" i="34"/>
  <c r="E15" i="34"/>
  <c r="E19" i="34"/>
  <c r="E20" i="34"/>
  <c r="E5" i="34"/>
  <c r="E21" i="34"/>
  <c r="E8" i="34"/>
  <c r="E31" i="34"/>
  <c r="E22" i="34"/>
  <c r="E23" i="34"/>
  <c r="E24" i="34"/>
  <c r="E32" i="34"/>
  <c r="E25" i="34"/>
  <c r="E9" i="34"/>
  <c r="E10" i="34"/>
  <c r="E26" i="34"/>
  <c r="E27" i="34"/>
  <c r="E28" i="34"/>
  <c r="E11" i="34"/>
  <c r="E12" i="34"/>
  <c r="E2" i="34"/>
  <c r="E16" i="34"/>
  <c r="E13" i="34"/>
  <c r="E6" i="34"/>
  <c r="E3" i="34"/>
  <c r="E33" i="34"/>
  <c r="E14" i="34"/>
  <c r="E17" i="34"/>
  <c r="E29" i="34"/>
  <c r="E18" i="34"/>
  <c r="E30" i="34"/>
  <c r="E4" i="34"/>
  <c r="E34" i="34"/>
  <c r="E35" i="34" l="1"/>
  <c r="BL138" i="8"/>
  <c r="BK138" i="8"/>
  <c r="BJ138" i="8"/>
  <c r="BI138" i="8"/>
  <c r="BH138" i="8"/>
  <c r="BG138" i="8"/>
  <c r="BF138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BL90" i="8"/>
  <c r="BK90" i="8"/>
  <c r="BJ90" i="8"/>
  <c r="BI90" i="8"/>
  <c r="BH90" i="8"/>
  <c r="BG90" i="8"/>
  <c r="BF90" i="8"/>
  <c r="BE90" i="8"/>
  <c r="BD90" i="8"/>
  <c r="BC90" i="8"/>
  <c r="BB90" i="8"/>
  <c r="BA90" i="8"/>
  <c r="AZ90" i="8"/>
  <c r="AY90" i="8"/>
  <c r="AX90" i="8"/>
  <c r="AW90" i="8"/>
  <c r="AV90" i="8"/>
  <c r="AU90" i="8"/>
  <c r="AT90" i="8"/>
  <c r="AS90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BL61" i="8"/>
  <c r="BK61" i="8"/>
  <c r="BJ61" i="8"/>
  <c r="BI61" i="8"/>
  <c r="BH61" i="8"/>
  <c r="BG61" i="8"/>
  <c r="BF61" i="8"/>
  <c r="BE61" i="8"/>
  <c r="BD61" i="8"/>
  <c r="BB61" i="8"/>
  <c r="AZ61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BL202" i="8"/>
  <c r="BK202" i="8"/>
  <c r="BJ202" i="8"/>
  <c r="BI202" i="8"/>
  <c r="BH202" i="8"/>
  <c r="BG202" i="8"/>
  <c r="BF202" i="8"/>
  <c r="BE202" i="8"/>
  <c r="BD202" i="8"/>
  <c r="BC202" i="8"/>
  <c r="BB202" i="8"/>
  <c r="BA202" i="8"/>
  <c r="AZ202" i="8"/>
  <c r="AY202" i="8"/>
  <c r="AX202" i="8"/>
  <c r="AW202" i="8"/>
  <c r="AV202" i="8"/>
  <c r="AU202" i="8"/>
  <c r="AT202" i="8"/>
  <c r="AS202" i="8"/>
  <c r="AR202" i="8"/>
  <c r="AQ202" i="8"/>
  <c r="AP202" i="8"/>
  <c r="AO202" i="8"/>
  <c r="AN202" i="8"/>
  <c r="AM202" i="8"/>
  <c r="AL202" i="8"/>
  <c r="AK202" i="8"/>
  <c r="AJ202" i="8"/>
  <c r="AI202" i="8"/>
  <c r="AH202" i="8"/>
  <c r="AG202" i="8"/>
  <c r="AF202" i="8"/>
  <c r="AE202" i="8"/>
  <c r="AD202" i="8"/>
  <c r="AC202" i="8"/>
  <c r="AB202" i="8"/>
  <c r="AA202" i="8"/>
  <c r="Z202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BL136" i="8"/>
  <c r="BK136" i="8"/>
  <c r="BJ136" i="8"/>
  <c r="BI136" i="8"/>
  <c r="BH136" i="8"/>
  <c r="BG136" i="8"/>
  <c r="BF136" i="8"/>
  <c r="BE136" i="8"/>
  <c r="BD136" i="8"/>
  <c r="BC136" i="8"/>
  <c r="BB136" i="8"/>
  <c r="BA136" i="8"/>
  <c r="AZ136" i="8"/>
  <c r="AY136" i="8"/>
  <c r="AX136" i="8"/>
  <c r="AW136" i="8"/>
  <c r="AV136" i="8"/>
  <c r="AU136" i="8"/>
  <c r="AT136" i="8"/>
  <c r="AS136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BL102" i="8"/>
  <c r="BK102" i="8"/>
  <c r="BJ102" i="8"/>
  <c r="BI102" i="8"/>
  <c r="BH102" i="8"/>
  <c r="BG102" i="8"/>
  <c r="BF102" i="8"/>
  <c r="BE102" i="8"/>
  <c r="BD102" i="8"/>
  <c r="BC102" i="8"/>
  <c r="BB102" i="8"/>
  <c r="BA102" i="8"/>
  <c r="AZ102" i="8"/>
  <c r="AY102" i="8"/>
  <c r="AX102" i="8"/>
  <c r="AW102" i="8"/>
  <c r="AV102" i="8"/>
  <c r="AU102" i="8"/>
  <c r="AT102" i="8"/>
  <c r="AS102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BL87" i="8"/>
  <c r="BK87" i="8"/>
  <c r="BJ87" i="8"/>
  <c r="BI87" i="8"/>
  <c r="BH87" i="8"/>
  <c r="BG87" i="8"/>
  <c r="BF87" i="8"/>
  <c r="BE87" i="8"/>
  <c r="BD87" i="8"/>
  <c r="BC87" i="8"/>
  <c r="BB87" i="8"/>
  <c r="BA87" i="8"/>
  <c r="AZ87" i="8"/>
  <c r="AY87" i="8"/>
  <c r="AX87" i="8"/>
  <c r="AW87" i="8"/>
  <c r="AV87" i="8"/>
  <c r="AU87" i="8"/>
  <c r="AT87" i="8"/>
  <c r="AS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E2" i="33"/>
  <c r="E3" i="33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2" i="32"/>
  <c r="E3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C102" i="8" l="1"/>
  <c r="C136" i="8"/>
  <c r="C202" i="8"/>
  <c r="C90" i="8"/>
  <c r="C138" i="8"/>
  <c r="C95" i="8"/>
  <c r="E32" i="33"/>
  <c r="E40" i="32"/>
  <c r="E31" i="31"/>
  <c r="E6" i="31"/>
  <c r="E2" i="31"/>
  <c r="E18" i="31"/>
  <c r="E19" i="31"/>
  <c r="E17" i="31"/>
  <c r="E20" i="31"/>
  <c r="E12" i="31"/>
  <c r="E32" i="31"/>
  <c r="E3" i="31"/>
  <c r="E27" i="31"/>
  <c r="E21" i="31"/>
  <c r="E22" i="31"/>
  <c r="E7" i="31"/>
  <c r="E8" i="31"/>
  <c r="E28" i="31"/>
  <c r="E4" i="31"/>
  <c r="E29" i="31"/>
  <c r="E9" i="31"/>
  <c r="E13" i="31"/>
  <c r="E11" i="31"/>
  <c r="E14" i="31"/>
  <c r="E15" i="31"/>
  <c r="E10" i="31"/>
  <c r="E23" i="31"/>
  <c r="E30" i="31"/>
  <c r="E24" i="31"/>
  <c r="E16" i="31"/>
  <c r="E25" i="31"/>
  <c r="E26" i="31"/>
  <c r="E5" i="31"/>
  <c r="E33" i="31" l="1"/>
  <c r="E19" i="30"/>
  <c r="E10" i="30"/>
  <c r="E20" i="30"/>
  <c r="E21" i="30"/>
  <c r="E5" i="30"/>
  <c r="E29" i="30"/>
  <c r="E22" i="30"/>
  <c r="E30" i="30"/>
  <c r="E6" i="30"/>
  <c r="E23" i="30"/>
  <c r="E15" i="30"/>
  <c r="E24" i="30"/>
  <c r="E25" i="30"/>
  <c r="E8" i="30"/>
  <c r="E31" i="30"/>
  <c r="E32" i="30"/>
  <c r="E9" i="30"/>
  <c r="E26" i="30"/>
  <c r="E16" i="30"/>
  <c r="E11" i="30"/>
  <c r="E33" i="30"/>
  <c r="E17" i="30"/>
  <c r="E2" i="30"/>
  <c r="E3" i="30"/>
  <c r="E7" i="30"/>
  <c r="E12" i="30"/>
  <c r="E13" i="30"/>
  <c r="E18" i="30"/>
  <c r="E27" i="30"/>
  <c r="E4" i="30"/>
  <c r="E14" i="30"/>
  <c r="E28" i="30"/>
  <c r="E34" i="30" l="1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BL88" i="8"/>
  <c r="BK88" i="8"/>
  <c r="BJ88" i="8"/>
  <c r="BI88" i="8"/>
  <c r="BH88" i="8"/>
  <c r="BG88" i="8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BL117" i="8"/>
  <c r="BK117" i="8"/>
  <c r="BJ117" i="8"/>
  <c r="BI117" i="8"/>
  <c r="BH117" i="8"/>
  <c r="BG117" i="8"/>
  <c r="BF117" i="8"/>
  <c r="BE117" i="8"/>
  <c r="BD117" i="8"/>
  <c r="BC117" i="8"/>
  <c r="BB117" i="8"/>
  <c r="BA117" i="8"/>
  <c r="AZ117" i="8"/>
  <c r="AY117" i="8"/>
  <c r="AX117" i="8"/>
  <c r="AW117" i="8"/>
  <c r="AV117" i="8"/>
  <c r="AU117" i="8"/>
  <c r="AT117" i="8"/>
  <c r="AS117" i="8"/>
  <c r="AR117" i="8"/>
  <c r="AQ117" i="8"/>
  <c r="AP117" i="8"/>
  <c r="AO117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BL66" i="8"/>
  <c r="BK66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AX66" i="8"/>
  <c r="AW66" i="8"/>
  <c r="AV66" i="8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C35" i="8" l="1"/>
  <c r="C46" i="8"/>
  <c r="C66" i="8"/>
  <c r="C117" i="8"/>
  <c r="C88" i="8"/>
  <c r="C93" i="8"/>
  <c r="E7" i="29"/>
  <c r="E8" i="29"/>
  <c r="E9" i="29"/>
  <c r="E10" i="29"/>
  <c r="E2" i="29"/>
  <c r="E27" i="29"/>
  <c r="E11" i="29"/>
  <c r="E12" i="29"/>
  <c r="E13" i="29"/>
  <c r="E3" i="29"/>
  <c r="E14" i="29"/>
  <c r="E15" i="29"/>
  <c r="E4" i="29"/>
  <c r="E16" i="29"/>
  <c r="E28" i="29"/>
  <c r="E29" i="29"/>
  <c r="E17" i="29"/>
  <c r="E30" i="29"/>
  <c r="E31" i="29"/>
  <c r="E18" i="29"/>
  <c r="E19" i="29"/>
  <c r="E20" i="29"/>
  <c r="E32" i="29"/>
  <c r="E21" i="29"/>
  <c r="E22" i="29"/>
  <c r="E5" i="29"/>
  <c r="E23" i="29"/>
  <c r="E6" i="29"/>
  <c r="E24" i="29"/>
  <c r="E25" i="29"/>
  <c r="E26" i="29"/>
  <c r="E33" i="29"/>
  <c r="E34" i="29" l="1"/>
  <c r="E31" i="28"/>
  <c r="E34" i="28"/>
  <c r="E33" i="28"/>
  <c r="E12" i="28"/>
  <c r="E30" i="28"/>
  <c r="E5" i="28"/>
  <c r="E32" i="28"/>
  <c r="E21" i="28"/>
  <c r="E29" i="28"/>
  <c r="E14" i="28"/>
  <c r="E26" i="28"/>
  <c r="E40" i="28"/>
  <c r="E19" i="28"/>
  <c r="E8" i="28"/>
  <c r="E35" i="28"/>
  <c r="E15" i="28"/>
  <c r="E24" i="28"/>
  <c r="E17" i="28"/>
  <c r="E27" i="28"/>
  <c r="E16" i="28"/>
  <c r="E23" i="28"/>
  <c r="E25" i="28"/>
  <c r="E28" i="28"/>
  <c r="E10" i="28"/>
  <c r="E11" i="28"/>
  <c r="E38" i="28"/>
  <c r="E22" i="28"/>
  <c r="E37" i="28"/>
  <c r="E36" i="28"/>
  <c r="E9" i="28"/>
  <c r="E18" i="28"/>
  <c r="E13" i="28"/>
  <c r="E4" i="28"/>
  <c r="E2" i="28"/>
  <c r="E7" i="28"/>
  <c r="E39" i="28"/>
  <c r="E6" i="28"/>
  <c r="E3" i="28"/>
  <c r="E20" i="28"/>
  <c r="E41" i="28" l="1"/>
  <c r="E22" i="27" l="1"/>
  <c r="E9" i="27"/>
  <c r="E23" i="27"/>
  <c r="E10" i="27"/>
  <c r="E11" i="27"/>
  <c r="E24" i="27"/>
  <c r="E3" i="27"/>
  <c r="E25" i="27"/>
  <c r="E26" i="27"/>
  <c r="E27" i="27"/>
  <c r="E12" i="27"/>
  <c r="E13" i="27"/>
  <c r="E14" i="27"/>
  <c r="E28" i="27"/>
  <c r="E15" i="27"/>
  <c r="E29" i="27"/>
  <c r="E4" i="27"/>
  <c r="E30" i="27"/>
  <c r="E31" i="27"/>
  <c r="E32" i="27"/>
  <c r="E33" i="27"/>
  <c r="E34" i="27"/>
  <c r="E16" i="27"/>
  <c r="E35" i="27"/>
  <c r="E5" i="27"/>
  <c r="E36" i="27"/>
  <c r="E17" i="27"/>
  <c r="E18" i="27"/>
  <c r="E6" i="27"/>
  <c r="E19" i="27"/>
  <c r="E20" i="27"/>
  <c r="E37" i="27"/>
  <c r="E38" i="27"/>
  <c r="E7" i="27"/>
  <c r="E21" i="27"/>
  <c r="E2" i="27"/>
  <c r="E39" i="27"/>
  <c r="E40" i="27"/>
  <c r="E8" i="27"/>
  <c r="E41" i="27"/>
  <c r="E42" i="27" l="1"/>
  <c r="BL201" i="8"/>
  <c r="BK201" i="8"/>
  <c r="BJ201" i="8"/>
  <c r="BI201" i="8"/>
  <c r="BH201" i="8"/>
  <c r="BG201" i="8"/>
  <c r="BF201" i="8"/>
  <c r="BE201" i="8"/>
  <c r="BD201" i="8"/>
  <c r="BC201" i="8"/>
  <c r="BB201" i="8"/>
  <c r="BA201" i="8"/>
  <c r="AZ201" i="8"/>
  <c r="AY201" i="8"/>
  <c r="AX201" i="8"/>
  <c r="AW201" i="8"/>
  <c r="AV201" i="8"/>
  <c r="AU201" i="8"/>
  <c r="AT201" i="8"/>
  <c r="AS201" i="8"/>
  <c r="AR201" i="8"/>
  <c r="AQ201" i="8"/>
  <c r="AP201" i="8"/>
  <c r="AO201" i="8"/>
  <c r="AN201" i="8"/>
  <c r="AM201" i="8"/>
  <c r="AL201" i="8"/>
  <c r="AK201" i="8"/>
  <c r="AJ201" i="8"/>
  <c r="AI201" i="8"/>
  <c r="AH201" i="8"/>
  <c r="AG201" i="8"/>
  <c r="AF201" i="8"/>
  <c r="AE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BL228" i="8"/>
  <c r="BK228" i="8"/>
  <c r="BJ228" i="8"/>
  <c r="BI228" i="8"/>
  <c r="BH228" i="8"/>
  <c r="BG228" i="8"/>
  <c r="BF228" i="8"/>
  <c r="BE228" i="8"/>
  <c r="BD228" i="8"/>
  <c r="BC228" i="8"/>
  <c r="BB228" i="8"/>
  <c r="BA228" i="8"/>
  <c r="AZ228" i="8"/>
  <c r="AY228" i="8"/>
  <c r="AX228" i="8"/>
  <c r="AW228" i="8"/>
  <c r="AV228" i="8"/>
  <c r="AU228" i="8"/>
  <c r="AT228" i="8"/>
  <c r="AS228" i="8"/>
  <c r="AR228" i="8"/>
  <c r="AQ228" i="8"/>
  <c r="AP228" i="8"/>
  <c r="AO228" i="8"/>
  <c r="AN228" i="8"/>
  <c r="AM228" i="8"/>
  <c r="AL228" i="8"/>
  <c r="AK228" i="8"/>
  <c r="AJ228" i="8"/>
  <c r="AI228" i="8"/>
  <c r="AH228" i="8"/>
  <c r="AG228" i="8"/>
  <c r="AF228" i="8"/>
  <c r="AE228" i="8"/>
  <c r="AD228" i="8"/>
  <c r="AC228" i="8"/>
  <c r="AB228" i="8"/>
  <c r="AA228" i="8"/>
  <c r="Z228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BL200" i="8"/>
  <c r="BK200" i="8"/>
  <c r="BJ200" i="8"/>
  <c r="BI200" i="8"/>
  <c r="BH200" i="8"/>
  <c r="BG200" i="8"/>
  <c r="BF200" i="8"/>
  <c r="BE200" i="8"/>
  <c r="BD200" i="8"/>
  <c r="BC200" i="8"/>
  <c r="BB200" i="8"/>
  <c r="BA200" i="8"/>
  <c r="AZ200" i="8"/>
  <c r="AY200" i="8"/>
  <c r="AX200" i="8"/>
  <c r="AW200" i="8"/>
  <c r="AV200" i="8"/>
  <c r="AU200" i="8"/>
  <c r="AT200" i="8"/>
  <c r="AS200" i="8"/>
  <c r="AR200" i="8"/>
  <c r="AQ200" i="8"/>
  <c r="AP200" i="8"/>
  <c r="AO200" i="8"/>
  <c r="AN200" i="8"/>
  <c r="AM200" i="8"/>
  <c r="AL200" i="8"/>
  <c r="AK200" i="8"/>
  <c r="AJ200" i="8"/>
  <c r="AI200" i="8"/>
  <c r="AH200" i="8"/>
  <c r="AG200" i="8"/>
  <c r="AF200" i="8"/>
  <c r="AE200" i="8"/>
  <c r="AD200" i="8"/>
  <c r="AC200" i="8"/>
  <c r="AB200" i="8"/>
  <c r="AA200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BL227" i="8"/>
  <c r="BK227" i="8"/>
  <c r="BJ227" i="8"/>
  <c r="BI227" i="8"/>
  <c r="BH227" i="8"/>
  <c r="BG227" i="8"/>
  <c r="BF227" i="8"/>
  <c r="BE227" i="8"/>
  <c r="BD227" i="8"/>
  <c r="BC227" i="8"/>
  <c r="BB227" i="8"/>
  <c r="BA227" i="8"/>
  <c r="AZ227" i="8"/>
  <c r="AY227" i="8"/>
  <c r="AX227" i="8"/>
  <c r="AW227" i="8"/>
  <c r="AV227" i="8"/>
  <c r="AU227" i="8"/>
  <c r="AT227" i="8"/>
  <c r="AS227" i="8"/>
  <c r="AR227" i="8"/>
  <c r="AQ227" i="8"/>
  <c r="AP227" i="8"/>
  <c r="AO227" i="8"/>
  <c r="AN227" i="8"/>
  <c r="AM227" i="8"/>
  <c r="AL227" i="8"/>
  <c r="AK227" i="8"/>
  <c r="AJ227" i="8"/>
  <c r="AI227" i="8"/>
  <c r="AH227" i="8"/>
  <c r="AG227" i="8"/>
  <c r="AF227" i="8"/>
  <c r="AE227" i="8"/>
  <c r="AD227" i="8"/>
  <c r="AC227" i="8"/>
  <c r="AB227" i="8"/>
  <c r="AA227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BG23" i="8"/>
  <c r="BB23" i="8"/>
  <c r="AZ23" i="8"/>
  <c r="AW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C64" i="8" l="1"/>
  <c r="C200" i="8"/>
  <c r="C201" i="8"/>
  <c r="C227" i="8"/>
  <c r="C228" i="8"/>
  <c r="E23" i="26"/>
  <c r="E8" i="26"/>
  <c r="E2" i="26"/>
  <c r="E16" i="26"/>
  <c r="E17" i="26"/>
  <c r="E3" i="26"/>
  <c r="E20" i="26"/>
  <c r="E35" i="26"/>
  <c r="E37" i="26"/>
  <c r="E25" i="26"/>
  <c r="E24" i="26"/>
  <c r="E29" i="26"/>
  <c r="E12" i="26"/>
  <c r="AA23" i="8" s="1"/>
  <c r="E11" i="26"/>
  <c r="E31" i="26"/>
  <c r="E6" i="26"/>
  <c r="E34" i="26"/>
  <c r="E13" i="26"/>
  <c r="E15" i="26"/>
  <c r="E10" i="26"/>
  <c r="E36" i="26"/>
  <c r="E27" i="26"/>
  <c r="E19" i="26"/>
  <c r="E28" i="26"/>
  <c r="E5" i="26"/>
  <c r="E22" i="26"/>
  <c r="E14" i="26"/>
  <c r="E4" i="26"/>
  <c r="E33" i="26"/>
  <c r="E30" i="26"/>
  <c r="E26" i="26"/>
  <c r="E9" i="26"/>
  <c r="E7" i="26"/>
  <c r="E32" i="26"/>
  <c r="E18" i="26"/>
  <c r="E21" i="26"/>
  <c r="E38" i="26" l="1"/>
  <c r="E24" i="25"/>
  <c r="E18" i="25"/>
  <c r="E6" i="25"/>
  <c r="E4" i="25"/>
  <c r="E7" i="25"/>
  <c r="E5" i="25"/>
  <c r="E25" i="25"/>
  <c r="E26" i="25"/>
  <c r="E11" i="25"/>
  <c r="E19" i="25"/>
  <c r="E14" i="25"/>
  <c r="E3" i="25"/>
  <c r="E27" i="25"/>
  <c r="E15" i="25"/>
  <c r="E28" i="25"/>
  <c r="E29" i="25"/>
  <c r="E16" i="25"/>
  <c r="E12" i="25"/>
  <c r="E20" i="25"/>
  <c r="E8" i="25"/>
  <c r="E13" i="25"/>
  <c r="E17" i="25"/>
  <c r="E9" i="25"/>
  <c r="E10" i="25"/>
  <c r="E30" i="25"/>
  <c r="E2" i="25"/>
  <c r="E21" i="25"/>
  <c r="E31" i="25"/>
  <c r="E22" i="25"/>
  <c r="E23" i="25"/>
  <c r="E32" i="25" l="1"/>
  <c r="E4" i="24"/>
  <c r="E5" i="24"/>
  <c r="E7" i="24"/>
  <c r="E8" i="24"/>
  <c r="E9" i="24"/>
  <c r="E31" i="24"/>
  <c r="E15" i="24"/>
  <c r="E16" i="24"/>
  <c r="E32" i="24"/>
  <c r="E17" i="24"/>
  <c r="E33" i="24"/>
  <c r="E2" i="24"/>
  <c r="E34" i="24"/>
  <c r="E10" i="24"/>
  <c r="E35" i="24"/>
  <c r="E11" i="24"/>
  <c r="E3" i="24"/>
  <c r="E18" i="24"/>
  <c r="E19" i="24"/>
  <c r="E36" i="24"/>
  <c r="E37" i="24"/>
  <c r="E38" i="24"/>
  <c r="E39" i="24"/>
  <c r="E40" i="24"/>
  <c r="E6" i="24"/>
  <c r="E20" i="24"/>
  <c r="E21" i="24"/>
  <c r="E12" i="24"/>
  <c r="E22" i="24"/>
  <c r="E41" i="24"/>
  <c r="E23" i="24"/>
  <c r="E24" i="24"/>
  <c r="E25" i="24"/>
  <c r="E26" i="24"/>
  <c r="E27" i="24"/>
  <c r="E13" i="24"/>
  <c r="E28" i="24"/>
  <c r="E14" i="24"/>
  <c r="E42" i="24"/>
  <c r="E29" i="24"/>
  <c r="E30" i="24"/>
  <c r="E43" i="24" l="1"/>
  <c r="BL115" i="8"/>
  <c r="BK115" i="8"/>
  <c r="BJ115" i="8"/>
  <c r="BI115" i="8"/>
  <c r="BH115" i="8"/>
  <c r="BG115" i="8"/>
  <c r="BF115" i="8"/>
  <c r="BE115" i="8"/>
  <c r="BD115" i="8"/>
  <c r="BC115" i="8"/>
  <c r="BB115" i="8"/>
  <c r="BA115" i="8"/>
  <c r="AZ115" i="8"/>
  <c r="AY115" i="8"/>
  <c r="AX115" i="8"/>
  <c r="AW115" i="8"/>
  <c r="AV115" i="8"/>
  <c r="AU115" i="8"/>
  <c r="AT115" i="8"/>
  <c r="AS115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Y28" i="8"/>
  <c r="AX28" i="8"/>
  <c r="AW28" i="8"/>
  <c r="AV28" i="8"/>
  <c r="AU28" i="8"/>
  <c r="AS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BL199" i="8"/>
  <c r="BK199" i="8"/>
  <c r="BJ199" i="8"/>
  <c r="BI199" i="8"/>
  <c r="BH199" i="8"/>
  <c r="BG199" i="8"/>
  <c r="BF199" i="8"/>
  <c r="BE199" i="8"/>
  <c r="BD199" i="8"/>
  <c r="BC199" i="8"/>
  <c r="BB199" i="8"/>
  <c r="BA199" i="8"/>
  <c r="AZ199" i="8"/>
  <c r="AY199" i="8"/>
  <c r="AX199" i="8"/>
  <c r="AW199" i="8"/>
  <c r="AV199" i="8"/>
  <c r="AU199" i="8"/>
  <c r="AT199" i="8"/>
  <c r="AS199" i="8"/>
  <c r="AR199" i="8"/>
  <c r="AQ199" i="8"/>
  <c r="AP199" i="8"/>
  <c r="AO199" i="8"/>
  <c r="AN199" i="8"/>
  <c r="AM199" i="8"/>
  <c r="AL199" i="8"/>
  <c r="AK199" i="8"/>
  <c r="AJ199" i="8"/>
  <c r="AI199" i="8"/>
  <c r="AH199" i="8"/>
  <c r="AG199" i="8"/>
  <c r="AF199" i="8"/>
  <c r="AE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BL114" i="8"/>
  <c r="BK114" i="8"/>
  <c r="BJ114" i="8"/>
  <c r="BI114" i="8"/>
  <c r="BH114" i="8"/>
  <c r="BG114" i="8"/>
  <c r="BF114" i="8"/>
  <c r="BE114" i="8"/>
  <c r="BD114" i="8"/>
  <c r="BC114" i="8"/>
  <c r="BB114" i="8"/>
  <c r="BA114" i="8"/>
  <c r="AZ114" i="8"/>
  <c r="AY114" i="8"/>
  <c r="AX114" i="8"/>
  <c r="AW114" i="8"/>
  <c r="AV114" i="8"/>
  <c r="AU114" i="8"/>
  <c r="AT114" i="8"/>
  <c r="AS114" i="8"/>
  <c r="AR114" i="8"/>
  <c r="AQ114" i="8"/>
  <c r="AP114" i="8"/>
  <c r="AO114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BL174" i="8"/>
  <c r="BK174" i="8"/>
  <c r="BJ174" i="8"/>
  <c r="BI174" i="8"/>
  <c r="BH174" i="8"/>
  <c r="BG174" i="8"/>
  <c r="BF174" i="8"/>
  <c r="BE174" i="8"/>
  <c r="BD174" i="8"/>
  <c r="BC174" i="8"/>
  <c r="BB174" i="8"/>
  <c r="BA174" i="8"/>
  <c r="AZ174" i="8"/>
  <c r="AY174" i="8"/>
  <c r="AX174" i="8"/>
  <c r="AW174" i="8"/>
  <c r="AV174" i="8"/>
  <c r="AU174" i="8"/>
  <c r="AT174" i="8"/>
  <c r="AS174" i="8"/>
  <c r="AR174" i="8"/>
  <c r="AQ174" i="8"/>
  <c r="AP174" i="8"/>
  <c r="AO174" i="8"/>
  <c r="AN174" i="8"/>
  <c r="AM174" i="8"/>
  <c r="AL174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BL173" i="8"/>
  <c r="BK173" i="8"/>
  <c r="BJ173" i="8"/>
  <c r="BI173" i="8"/>
  <c r="BH173" i="8"/>
  <c r="BG173" i="8"/>
  <c r="BF173" i="8"/>
  <c r="BE173" i="8"/>
  <c r="BD173" i="8"/>
  <c r="BC173" i="8"/>
  <c r="BB173" i="8"/>
  <c r="BA173" i="8"/>
  <c r="AZ173" i="8"/>
  <c r="AY173" i="8"/>
  <c r="AX173" i="8"/>
  <c r="AW173" i="8"/>
  <c r="AV173" i="8"/>
  <c r="AU173" i="8"/>
  <c r="AT173" i="8"/>
  <c r="AS173" i="8"/>
  <c r="AR173" i="8"/>
  <c r="AQ173" i="8"/>
  <c r="AP173" i="8"/>
  <c r="AO173" i="8"/>
  <c r="AN173" i="8"/>
  <c r="AM173" i="8"/>
  <c r="AL173" i="8"/>
  <c r="AK173" i="8"/>
  <c r="AJ173" i="8"/>
  <c r="AI173" i="8"/>
  <c r="AH173" i="8"/>
  <c r="AG173" i="8"/>
  <c r="AF173" i="8"/>
  <c r="AE173" i="8"/>
  <c r="AD173" i="8"/>
  <c r="AC173" i="8"/>
  <c r="AB173" i="8"/>
  <c r="AA173" i="8"/>
  <c r="Z173" i="8"/>
  <c r="Y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BL226" i="8"/>
  <c r="BK226" i="8"/>
  <c r="BJ226" i="8"/>
  <c r="BI226" i="8"/>
  <c r="BH226" i="8"/>
  <c r="BG226" i="8"/>
  <c r="BF226" i="8"/>
  <c r="BE226" i="8"/>
  <c r="BD226" i="8"/>
  <c r="BC226" i="8"/>
  <c r="BB226" i="8"/>
  <c r="BA226" i="8"/>
  <c r="AZ226" i="8"/>
  <c r="AY226" i="8"/>
  <c r="AX226" i="8"/>
  <c r="AW226" i="8"/>
  <c r="AV226" i="8"/>
  <c r="AU226" i="8"/>
  <c r="AT226" i="8"/>
  <c r="AS226" i="8"/>
  <c r="AR226" i="8"/>
  <c r="AQ226" i="8"/>
  <c r="AP226" i="8"/>
  <c r="AO226" i="8"/>
  <c r="AN226" i="8"/>
  <c r="AM226" i="8"/>
  <c r="AL226" i="8"/>
  <c r="AK226" i="8"/>
  <c r="AJ226" i="8"/>
  <c r="AI226" i="8"/>
  <c r="AH226" i="8"/>
  <c r="AG226" i="8"/>
  <c r="AF226" i="8"/>
  <c r="AE226" i="8"/>
  <c r="AD226" i="8"/>
  <c r="AC226" i="8"/>
  <c r="AB226" i="8"/>
  <c r="AA226" i="8"/>
  <c r="Z226" i="8"/>
  <c r="Y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BL203" i="8"/>
  <c r="BK203" i="8"/>
  <c r="BJ203" i="8"/>
  <c r="BI203" i="8"/>
  <c r="BH203" i="8"/>
  <c r="BG203" i="8"/>
  <c r="BF203" i="8"/>
  <c r="BE203" i="8"/>
  <c r="BD203" i="8"/>
  <c r="BC203" i="8"/>
  <c r="BB203" i="8"/>
  <c r="BA203" i="8"/>
  <c r="AZ203" i="8"/>
  <c r="AY203" i="8"/>
  <c r="AX203" i="8"/>
  <c r="AW203" i="8"/>
  <c r="AV203" i="8"/>
  <c r="AU203" i="8"/>
  <c r="AT203" i="8"/>
  <c r="AS203" i="8"/>
  <c r="AR203" i="8"/>
  <c r="AQ203" i="8"/>
  <c r="AP203" i="8"/>
  <c r="AO203" i="8"/>
  <c r="AN203" i="8"/>
  <c r="AM203" i="8"/>
  <c r="AL203" i="8"/>
  <c r="AK203" i="8"/>
  <c r="AJ203" i="8"/>
  <c r="AI203" i="8"/>
  <c r="AH203" i="8"/>
  <c r="AG203" i="8"/>
  <c r="AF203" i="8"/>
  <c r="AE203" i="8"/>
  <c r="AD203" i="8"/>
  <c r="AC203" i="8"/>
  <c r="AB203" i="8"/>
  <c r="AA203" i="8"/>
  <c r="Z203" i="8"/>
  <c r="Y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BL172" i="8"/>
  <c r="BK172" i="8"/>
  <c r="BJ172" i="8"/>
  <c r="BI172" i="8"/>
  <c r="BH172" i="8"/>
  <c r="BG172" i="8"/>
  <c r="BF172" i="8"/>
  <c r="BE172" i="8"/>
  <c r="BD172" i="8"/>
  <c r="BC172" i="8"/>
  <c r="BB172" i="8"/>
  <c r="BA172" i="8"/>
  <c r="AZ172" i="8"/>
  <c r="AY172" i="8"/>
  <c r="AX172" i="8"/>
  <c r="AW172" i="8"/>
  <c r="AV172" i="8"/>
  <c r="AU172" i="8"/>
  <c r="AT172" i="8"/>
  <c r="AS172" i="8"/>
  <c r="AR172" i="8"/>
  <c r="AQ172" i="8"/>
  <c r="AP172" i="8"/>
  <c r="AO172" i="8"/>
  <c r="AN172" i="8"/>
  <c r="AM172" i="8"/>
  <c r="AL172" i="8"/>
  <c r="AK172" i="8"/>
  <c r="AJ172" i="8"/>
  <c r="AI172" i="8"/>
  <c r="AH172" i="8"/>
  <c r="AG172" i="8"/>
  <c r="AF172" i="8"/>
  <c r="AE172" i="8"/>
  <c r="AD172" i="8"/>
  <c r="AC172" i="8"/>
  <c r="AB172" i="8"/>
  <c r="AA172" i="8"/>
  <c r="Z172" i="8"/>
  <c r="Y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BL171" i="8"/>
  <c r="BK171" i="8"/>
  <c r="BJ171" i="8"/>
  <c r="BI171" i="8"/>
  <c r="BH171" i="8"/>
  <c r="BG171" i="8"/>
  <c r="BF171" i="8"/>
  <c r="BE171" i="8"/>
  <c r="BD171" i="8"/>
  <c r="BC171" i="8"/>
  <c r="BB171" i="8"/>
  <c r="BA171" i="8"/>
  <c r="AZ171" i="8"/>
  <c r="AY171" i="8"/>
  <c r="AX171" i="8"/>
  <c r="AW171" i="8"/>
  <c r="AV171" i="8"/>
  <c r="AU171" i="8"/>
  <c r="AT171" i="8"/>
  <c r="AS171" i="8"/>
  <c r="AR171" i="8"/>
  <c r="AQ171" i="8"/>
  <c r="AP171" i="8"/>
  <c r="AO171" i="8"/>
  <c r="AN171" i="8"/>
  <c r="AM171" i="8"/>
  <c r="AL171" i="8"/>
  <c r="AK171" i="8"/>
  <c r="AJ171" i="8"/>
  <c r="AI171" i="8"/>
  <c r="AH171" i="8"/>
  <c r="AG171" i="8"/>
  <c r="AF171" i="8"/>
  <c r="AE171" i="8"/>
  <c r="AD171" i="8"/>
  <c r="AC171" i="8"/>
  <c r="AB171" i="8"/>
  <c r="AA171" i="8"/>
  <c r="Z171" i="8"/>
  <c r="Y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BL137" i="8"/>
  <c r="BK137" i="8"/>
  <c r="BJ137" i="8"/>
  <c r="BI137" i="8"/>
  <c r="BH137" i="8"/>
  <c r="BG137" i="8"/>
  <c r="BF137" i="8"/>
  <c r="BE137" i="8"/>
  <c r="BD137" i="8"/>
  <c r="BC137" i="8"/>
  <c r="BB137" i="8"/>
  <c r="BA137" i="8"/>
  <c r="AZ137" i="8"/>
  <c r="AY137" i="8"/>
  <c r="AX137" i="8"/>
  <c r="AW137" i="8"/>
  <c r="AV137" i="8"/>
  <c r="AU137" i="8"/>
  <c r="AT137" i="8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E27" i="23"/>
  <c r="E28" i="23"/>
  <c r="E29" i="23"/>
  <c r="E53" i="23"/>
  <c r="E13" i="23"/>
  <c r="E14" i="23"/>
  <c r="E30" i="23"/>
  <c r="E31" i="23"/>
  <c r="E32" i="23"/>
  <c r="E15" i="23"/>
  <c r="E16" i="23"/>
  <c r="E33" i="23"/>
  <c r="X137" i="8" s="1"/>
  <c r="E5" i="23"/>
  <c r="E34" i="23"/>
  <c r="X171" i="8" s="1"/>
  <c r="E17" i="23"/>
  <c r="E35" i="23"/>
  <c r="E36" i="23"/>
  <c r="E37" i="23"/>
  <c r="X172" i="8" s="1"/>
  <c r="E18" i="23"/>
  <c r="E38" i="23"/>
  <c r="E19" i="23"/>
  <c r="E20" i="23"/>
  <c r="E39" i="23"/>
  <c r="E54" i="23"/>
  <c r="X203" i="8" s="1"/>
  <c r="E40" i="23"/>
  <c r="E41" i="23"/>
  <c r="E55" i="23"/>
  <c r="X226" i="8" s="1"/>
  <c r="E21" i="23"/>
  <c r="E6" i="23"/>
  <c r="E42" i="23"/>
  <c r="E7" i="23"/>
  <c r="E43" i="23"/>
  <c r="X173" i="8" s="1"/>
  <c r="E44" i="23"/>
  <c r="E8" i="23"/>
  <c r="E2" i="23"/>
  <c r="E45" i="23"/>
  <c r="X174" i="8" s="1"/>
  <c r="E46" i="23"/>
  <c r="E22" i="23"/>
  <c r="E3" i="23"/>
  <c r="E23" i="23"/>
  <c r="E47" i="23"/>
  <c r="E48" i="23"/>
  <c r="E56" i="23"/>
  <c r="E9" i="23"/>
  <c r="E49" i="23"/>
  <c r="X21" i="8" s="1"/>
  <c r="E50" i="23"/>
  <c r="E24" i="23"/>
  <c r="E10" i="23"/>
  <c r="E11" i="23"/>
  <c r="E25" i="23"/>
  <c r="E51" i="23"/>
  <c r="E52" i="23"/>
  <c r="E4" i="23"/>
  <c r="E12" i="23"/>
  <c r="E57" i="23"/>
  <c r="E26" i="23"/>
  <c r="C199" i="8" l="1"/>
  <c r="C115" i="8"/>
  <c r="C114" i="8"/>
  <c r="C63" i="8"/>
  <c r="C137" i="8"/>
  <c r="C172" i="8"/>
  <c r="C226" i="8"/>
  <c r="C174" i="8"/>
  <c r="C171" i="8"/>
  <c r="C203" i="8"/>
  <c r="C173" i="8"/>
  <c r="C21" i="8"/>
  <c r="E58" i="23"/>
  <c r="E17" i="22"/>
  <c r="E18" i="22"/>
  <c r="E5" i="22"/>
  <c r="E7" i="22"/>
  <c r="E6" i="22"/>
  <c r="E19" i="22"/>
  <c r="E20" i="22"/>
  <c r="E27" i="22"/>
  <c r="E28" i="22"/>
  <c r="E29" i="22"/>
  <c r="E21" i="22"/>
  <c r="E8" i="22"/>
  <c r="E22" i="22"/>
  <c r="E9" i="22"/>
  <c r="E10" i="22"/>
  <c r="E30" i="22"/>
  <c r="E11" i="22"/>
  <c r="E31" i="22"/>
  <c r="E12" i="22"/>
  <c r="E13" i="22"/>
  <c r="E23" i="22"/>
  <c r="E2" i="22"/>
  <c r="E32" i="22"/>
  <c r="E24" i="22"/>
  <c r="E3" i="22"/>
  <c r="E14" i="22"/>
  <c r="E25" i="22"/>
  <c r="E4" i="22"/>
  <c r="E15" i="22"/>
  <c r="E26" i="22"/>
  <c r="E33" i="22"/>
  <c r="E16" i="22"/>
  <c r="E34" i="22" l="1"/>
  <c r="E18" i="21"/>
  <c r="E10" i="21"/>
  <c r="E8" i="21"/>
  <c r="E19" i="21"/>
  <c r="E31" i="21"/>
  <c r="E38" i="21"/>
  <c r="E32" i="21"/>
  <c r="E9" i="21"/>
  <c r="E11" i="21"/>
  <c r="E13" i="21"/>
  <c r="E3" i="21"/>
  <c r="E33" i="21"/>
  <c r="E22" i="21"/>
  <c r="E4" i="21"/>
  <c r="E23" i="21"/>
  <c r="E24" i="21"/>
  <c r="E14" i="21"/>
  <c r="E25" i="21"/>
  <c r="E20" i="21"/>
  <c r="E5" i="21"/>
  <c r="E2" i="21"/>
  <c r="E15" i="21"/>
  <c r="E12" i="21"/>
  <c r="E26" i="21"/>
  <c r="E27" i="21"/>
  <c r="E34" i="21"/>
  <c r="E35" i="21"/>
  <c r="E21" i="21"/>
  <c r="E36" i="21"/>
  <c r="E16" i="21"/>
  <c r="E28" i="21"/>
  <c r="E17" i="21"/>
  <c r="E29" i="21"/>
  <c r="E30" i="21"/>
  <c r="E37" i="21"/>
  <c r="E6" i="21"/>
  <c r="E39" i="21"/>
  <c r="E7" i="21"/>
  <c r="E40" i="21" l="1"/>
  <c r="E5" i="20"/>
  <c r="E11" i="20"/>
  <c r="E16" i="20"/>
  <c r="E27" i="20"/>
  <c r="E21" i="20"/>
  <c r="E12" i="20"/>
  <c r="E6" i="20"/>
  <c r="E2" i="20"/>
  <c r="E7" i="20"/>
  <c r="E13" i="20"/>
  <c r="E17" i="20"/>
  <c r="E8" i="20"/>
  <c r="E28" i="20"/>
  <c r="E9" i="20"/>
  <c r="E29" i="20"/>
  <c r="E14" i="20"/>
  <c r="E30" i="20"/>
  <c r="E31" i="20"/>
  <c r="E10" i="20"/>
  <c r="E18" i="20"/>
  <c r="E34" i="20"/>
  <c r="E32" i="20"/>
  <c r="E15" i="20"/>
  <c r="E22" i="20"/>
  <c r="E23" i="20"/>
  <c r="E19" i="20"/>
  <c r="E24" i="20"/>
  <c r="E33" i="20"/>
  <c r="E3" i="20"/>
  <c r="E25" i="20"/>
  <c r="E26" i="20"/>
  <c r="E4" i="20"/>
  <c r="E20" i="20"/>
  <c r="E35" i="20" l="1"/>
  <c r="E2" i="19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 l="1"/>
  <c r="BL135" i="8"/>
  <c r="BK135" i="8"/>
  <c r="BJ135" i="8"/>
  <c r="BI135" i="8"/>
  <c r="BH135" i="8"/>
  <c r="BG135" i="8"/>
  <c r="BF135" i="8"/>
  <c r="BE135" i="8"/>
  <c r="BD135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BL170" i="8"/>
  <c r="BK170" i="8"/>
  <c r="BJ170" i="8"/>
  <c r="BI170" i="8"/>
  <c r="BH170" i="8"/>
  <c r="BG170" i="8"/>
  <c r="BF170" i="8"/>
  <c r="BE170" i="8"/>
  <c r="BD170" i="8"/>
  <c r="BC170" i="8"/>
  <c r="BB170" i="8"/>
  <c r="BA170" i="8"/>
  <c r="AZ170" i="8"/>
  <c r="AY170" i="8"/>
  <c r="AX170" i="8"/>
  <c r="AW170" i="8"/>
  <c r="AV170" i="8"/>
  <c r="AU170" i="8"/>
  <c r="AT170" i="8"/>
  <c r="AS170" i="8"/>
  <c r="AR170" i="8"/>
  <c r="AQ170" i="8"/>
  <c r="AP170" i="8"/>
  <c r="AO170" i="8"/>
  <c r="AN170" i="8"/>
  <c r="AM170" i="8"/>
  <c r="AL170" i="8"/>
  <c r="AK170" i="8"/>
  <c r="AJ170" i="8"/>
  <c r="AI170" i="8"/>
  <c r="AH170" i="8"/>
  <c r="AG170" i="8"/>
  <c r="AF170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BL49" i="8"/>
  <c r="BK49" i="8"/>
  <c r="BJ49" i="8"/>
  <c r="BI49" i="8"/>
  <c r="BH49" i="8"/>
  <c r="BG49" i="8"/>
  <c r="BF49" i="8"/>
  <c r="BE49" i="8"/>
  <c r="BD49" i="8"/>
  <c r="BC49" i="8"/>
  <c r="BB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BL139" i="8"/>
  <c r="BK139" i="8"/>
  <c r="BJ139" i="8"/>
  <c r="BI139" i="8"/>
  <c r="BH139" i="8"/>
  <c r="BG139" i="8"/>
  <c r="BF139" i="8"/>
  <c r="BE139" i="8"/>
  <c r="BD139" i="8"/>
  <c r="BC139" i="8"/>
  <c r="BB139" i="8"/>
  <c r="BA139" i="8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E14" i="18"/>
  <c r="E3" i="18"/>
  <c r="E32" i="18"/>
  <c r="E4" i="18"/>
  <c r="E15" i="18"/>
  <c r="E36" i="18"/>
  <c r="E33" i="18"/>
  <c r="E37" i="18"/>
  <c r="E16" i="18"/>
  <c r="E17" i="18"/>
  <c r="E18" i="18"/>
  <c r="E34" i="18"/>
  <c r="E10" i="18"/>
  <c r="E19" i="18"/>
  <c r="E20" i="18"/>
  <c r="E11" i="18"/>
  <c r="E2" i="18"/>
  <c r="E5" i="18"/>
  <c r="E35" i="18"/>
  <c r="E12" i="18"/>
  <c r="E6" i="18"/>
  <c r="E21" i="18"/>
  <c r="E22" i="18"/>
  <c r="E23" i="18"/>
  <c r="E24" i="18"/>
  <c r="E7" i="18"/>
  <c r="E25" i="18"/>
  <c r="E26" i="18"/>
  <c r="E27" i="18"/>
  <c r="E8" i="18"/>
  <c r="E28" i="18"/>
  <c r="E29" i="18"/>
  <c r="E30" i="18"/>
  <c r="E9" i="18"/>
  <c r="E31" i="18"/>
  <c r="E13" i="18"/>
  <c r="C139" i="8" l="1"/>
  <c r="C33" i="8"/>
  <c r="C135" i="8"/>
  <c r="C73" i="8"/>
  <c r="C170" i="8"/>
  <c r="E38" i="18"/>
  <c r="E6" i="17"/>
  <c r="E7" i="17"/>
  <c r="E17" i="17"/>
  <c r="E8" i="17"/>
  <c r="E18" i="17"/>
  <c r="E20" i="17"/>
  <c r="E9" i="17"/>
  <c r="E21" i="17"/>
  <c r="E22" i="17"/>
  <c r="E23" i="17"/>
  <c r="E10" i="17"/>
  <c r="E24" i="17"/>
  <c r="E2" i="17"/>
  <c r="E3" i="17"/>
  <c r="E11" i="17"/>
  <c r="E12" i="17"/>
  <c r="E13" i="17"/>
  <c r="E25" i="17"/>
  <c r="E26" i="17"/>
  <c r="E27" i="17"/>
  <c r="E14" i="17"/>
  <c r="E28" i="17"/>
  <c r="E4" i="17"/>
  <c r="E5" i="17"/>
  <c r="E29" i="17"/>
  <c r="E15" i="17"/>
  <c r="E30" i="17"/>
  <c r="E31" i="17"/>
  <c r="E19" i="17"/>
  <c r="E32" i="17"/>
  <c r="E33" i="17"/>
  <c r="E34" i="17"/>
  <c r="E16" i="17"/>
  <c r="E35" i="17" l="1"/>
  <c r="E19" i="16"/>
  <c r="E40" i="16"/>
  <c r="E28" i="16"/>
  <c r="E41" i="16"/>
  <c r="E4" i="16"/>
  <c r="E20" i="16"/>
  <c r="E15" i="16"/>
  <c r="E21" i="16"/>
  <c r="E29" i="16"/>
  <c r="E30" i="16"/>
  <c r="E16" i="16"/>
  <c r="E17" i="16"/>
  <c r="E3" i="16"/>
  <c r="E22" i="16"/>
  <c r="E5" i="16"/>
  <c r="E6" i="16"/>
  <c r="E31" i="16"/>
  <c r="E32" i="16"/>
  <c r="E7" i="16"/>
  <c r="E8" i="16"/>
  <c r="E33" i="16"/>
  <c r="E23" i="16"/>
  <c r="E42" i="16"/>
  <c r="E24" i="16"/>
  <c r="E2" i="16"/>
  <c r="E34" i="16"/>
  <c r="E9" i="16"/>
  <c r="E10" i="16"/>
  <c r="E35" i="16"/>
  <c r="E36" i="16"/>
  <c r="E11" i="16"/>
  <c r="E25" i="16"/>
  <c r="E12" i="16"/>
  <c r="E26" i="16"/>
  <c r="E37" i="16"/>
  <c r="E18" i="16"/>
  <c r="E13" i="16"/>
  <c r="E38" i="16"/>
  <c r="E14" i="16"/>
  <c r="E39" i="16"/>
  <c r="E27" i="16"/>
  <c r="E43" i="16" l="1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BL175" i="8"/>
  <c r="BK175" i="8"/>
  <c r="BJ175" i="8"/>
  <c r="BI175" i="8"/>
  <c r="BH175" i="8"/>
  <c r="BG175" i="8"/>
  <c r="BF175" i="8"/>
  <c r="BE175" i="8"/>
  <c r="BD175" i="8"/>
  <c r="BC175" i="8"/>
  <c r="BB175" i="8"/>
  <c r="BA175" i="8"/>
  <c r="AZ175" i="8"/>
  <c r="AY175" i="8"/>
  <c r="AX175" i="8"/>
  <c r="AW175" i="8"/>
  <c r="AV175" i="8"/>
  <c r="AU175" i="8"/>
  <c r="AT175" i="8"/>
  <c r="AS175" i="8"/>
  <c r="AR175" i="8"/>
  <c r="AQ175" i="8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BL198" i="8"/>
  <c r="BK198" i="8"/>
  <c r="BJ198" i="8"/>
  <c r="BI198" i="8"/>
  <c r="BH198" i="8"/>
  <c r="BG198" i="8"/>
  <c r="BF198" i="8"/>
  <c r="BE198" i="8"/>
  <c r="BD198" i="8"/>
  <c r="BC198" i="8"/>
  <c r="BB198" i="8"/>
  <c r="BA198" i="8"/>
  <c r="AZ198" i="8"/>
  <c r="AY198" i="8"/>
  <c r="AX198" i="8"/>
  <c r="AW198" i="8"/>
  <c r="AV198" i="8"/>
  <c r="AU198" i="8"/>
  <c r="AT198" i="8"/>
  <c r="AS198" i="8"/>
  <c r="AR198" i="8"/>
  <c r="AQ198" i="8"/>
  <c r="AP198" i="8"/>
  <c r="AO198" i="8"/>
  <c r="AN198" i="8"/>
  <c r="AM198" i="8"/>
  <c r="AL198" i="8"/>
  <c r="AK198" i="8"/>
  <c r="AJ198" i="8"/>
  <c r="AI198" i="8"/>
  <c r="AH198" i="8"/>
  <c r="AG198" i="8"/>
  <c r="AF198" i="8"/>
  <c r="AE198" i="8"/>
  <c r="AD198" i="8"/>
  <c r="AC198" i="8"/>
  <c r="AB198" i="8"/>
  <c r="AA198" i="8"/>
  <c r="Z198" i="8"/>
  <c r="Y198" i="8"/>
  <c r="X198" i="8"/>
  <c r="W198" i="8"/>
  <c r="V198" i="8"/>
  <c r="U198" i="8"/>
  <c r="T198" i="8"/>
  <c r="S198" i="8"/>
  <c r="R198" i="8"/>
  <c r="Q198" i="8"/>
  <c r="O198" i="8"/>
  <c r="N198" i="8"/>
  <c r="M198" i="8"/>
  <c r="L198" i="8"/>
  <c r="K198" i="8"/>
  <c r="J198" i="8"/>
  <c r="I198" i="8"/>
  <c r="H198" i="8"/>
  <c r="G198" i="8"/>
  <c r="F198" i="8"/>
  <c r="E198" i="8"/>
  <c r="BL225" i="8"/>
  <c r="BK225" i="8"/>
  <c r="BJ225" i="8"/>
  <c r="BI225" i="8"/>
  <c r="BH225" i="8"/>
  <c r="BG225" i="8"/>
  <c r="BF225" i="8"/>
  <c r="BE225" i="8"/>
  <c r="BD225" i="8"/>
  <c r="BC225" i="8"/>
  <c r="BB225" i="8"/>
  <c r="BA225" i="8"/>
  <c r="AZ225" i="8"/>
  <c r="AY225" i="8"/>
  <c r="AX225" i="8"/>
  <c r="AW225" i="8"/>
  <c r="AV225" i="8"/>
  <c r="AU225" i="8"/>
  <c r="AT225" i="8"/>
  <c r="AS225" i="8"/>
  <c r="AR225" i="8"/>
  <c r="AQ225" i="8"/>
  <c r="AP225" i="8"/>
  <c r="AO225" i="8"/>
  <c r="AN225" i="8"/>
  <c r="AM225" i="8"/>
  <c r="AL225" i="8"/>
  <c r="AK225" i="8"/>
  <c r="AJ225" i="8"/>
  <c r="AI225" i="8"/>
  <c r="AH225" i="8"/>
  <c r="AG225" i="8"/>
  <c r="AF225" i="8"/>
  <c r="AE225" i="8"/>
  <c r="AD225" i="8"/>
  <c r="AC225" i="8"/>
  <c r="AB225" i="8"/>
  <c r="AA225" i="8"/>
  <c r="Z225" i="8"/>
  <c r="Y225" i="8"/>
  <c r="X225" i="8"/>
  <c r="W225" i="8"/>
  <c r="V225" i="8"/>
  <c r="U225" i="8"/>
  <c r="T225" i="8"/>
  <c r="S225" i="8"/>
  <c r="R225" i="8"/>
  <c r="Q225" i="8"/>
  <c r="O225" i="8"/>
  <c r="N225" i="8"/>
  <c r="M225" i="8"/>
  <c r="L225" i="8"/>
  <c r="K225" i="8"/>
  <c r="J225" i="8"/>
  <c r="I225" i="8"/>
  <c r="H225" i="8"/>
  <c r="G225" i="8"/>
  <c r="F225" i="8"/>
  <c r="E225" i="8"/>
  <c r="E8" i="15"/>
  <c r="E26" i="15"/>
  <c r="E9" i="15"/>
  <c r="E27" i="15"/>
  <c r="E4" i="15"/>
  <c r="E3" i="15"/>
  <c r="E28" i="15"/>
  <c r="E29" i="15"/>
  <c r="E10" i="15"/>
  <c r="E30" i="15"/>
  <c r="E2" i="15"/>
  <c r="E11" i="15"/>
  <c r="E12" i="15"/>
  <c r="E31" i="15"/>
  <c r="E32" i="15"/>
  <c r="E13" i="15"/>
  <c r="E14" i="15"/>
  <c r="E33" i="15"/>
  <c r="E15" i="15"/>
  <c r="E16" i="15"/>
  <c r="E34" i="15"/>
  <c r="E35" i="15"/>
  <c r="E36" i="15"/>
  <c r="E17" i="15"/>
  <c r="E37" i="15"/>
  <c r="P225" i="8" s="1"/>
  <c r="E18" i="15"/>
  <c r="E5" i="15"/>
  <c r="E6" i="15"/>
  <c r="E38" i="15"/>
  <c r="E19" i="15"/>
  <c r="E39" i="15"/>
  <c r="E20" i="15"/>
  <c r="E21" i="15"/>
  <c r="E40" i="15"/>
  <c r="E22" i="15"/>
  <c r="P198" i="8" s="1"/>
  <c r="E23" i="15"/>
  <c r="E24" i="15"/>
  <c r="E41" i="15"/>
  <c r="E42" i="15"/>
  <c r="E43" i="15"/>
  <c r="E7" i="15"/>
  <c r="E44" i="15"/>
  <c r="E45" i="15"/>
  <c r="E46" i="15"/>
  <c r="E47" i="15"/>
  <c r="E48" i="15"/>
  <c r="E49" i="15"/>
  <c r="E25" i="15"/>
  <c r="E50" i="15"/>
  <c r="C175" i="8" l="1"/>
  <c r="C55" i="8"/>
  <c r="C85" i="8"/>
  <c r="C225" i="8"/>
  <c r="C54" i="8"/>
  <c r="C198" i="8"/>
  <c r="E51" i="15"/>
  <c r="E20" i="14"/>
  <c r="E5" i="14"/>
  <c r="E17" i="14"/>
  <c r="E31" i="14"/>
  <c r="E4" i="14"/>
  <c r="E9" i="14"/>
  <c r="E29" i="14"/>
  <c r="E3" i="14"/>
  <c r="E35" i="14"/>
  <c r="E22" i="14"/>
  <c r="E6" i="14"/>
  <c r="E10" i="14"/>
  <c r="E13" i="14"/>
  <c r="E8" i="14"/>
  <c r="E39" i="14"/>
  <c r="E40" i="14"/>
  <c r="E14" i="14"/>
  <c r="E16" i="14"/>
  <c r="E7" i="14"/>
  <c r="E26" i="14"/>
  <c r="E36" i="14"/>
  <c r="E37" i="14"/>
  <c r="E21" i="14"/>
  <c r="E30" i="14"/>
  <c r="E23" i="14"/>
  <c r="E27" i="14"/>
  <c r="E15" i="14"/>
  <c r="E38" i="14"/>
  <c r="E24" i="14"/>
  <c r="E19" i="14"/>
  <c r="E41" i="14"/>
  <c r="E11" i="14"/>
  <c r="E28" i="14"/>
  <c r="E18" i="14"/>
  <c r="E2" i="14"/>
  <c r="E12" i="14"/>
  <c r="E33" i="14"/>
  <c r="E32" i="14"/>
  <c r="E25" i="14"/>
  <c r="E34" i="14"/>
  <c r="E42" i="14"/>
  <c r="E43" i="14" l="1"/>
  <c r="E13" i="13"/>
  <c r="E14" i="13"/>
  <c r="E15" i="13"/>
  <c r="E16" i="13"/>
  <c r="E17" i="13"/>
  <c r="E18" i="13"/>
  <c r="E19" i="13"/>
  <c r="E4" i="13"/>
  <c r="E20" i="13"/>
  <c r="E21" i="13"/>
  <c r="E22" i="13"/>
  <c r="E23" i="13"/>
  <c r="E24" i="13"/>
  <c r="E25" i="13"/>
  <c r="E5" i="13"/>
  <c r="E26" i="13"/>
  <c r="E27" i="13"/>
  <c r="E2" i="13"/>
  <c r="E6" i="13"/>
  <c r="E28" i="13"/>
  <c r="E48" i="13"/>
  <c r="E29" i="13"/>
  <c r="E7" i="13"/>
  <c r="E30" i="13"/>
  <c r="E31" i="13"/>
  <c r="E8" i="13"/>
  <c r="E3" i="13"/>
  <c r="E32" i="13"/>
  <c r="E33" i="13"/>
  <c r="E34" i="13"/>
  <c r="E35" i="13"/>
  <c r="E36" i="13"/>
  <c r="E37" i="13"/>
  <c r="E38" i="13"/>
  <c r="E39" i="13"/>
  <c r="E40" i="13"/>
  <c r="E9" i="13"/>
  <c r="E41" i="13"/>
  <c r="E42" i="13"/>
  <c r="E43" i="13"/>
  <c r="E10" i="13"/>
  <c r="E44" i="13"/>
  <c r="E45" i="13"/>
  <c r="E11" i="13"/>
  <c r="E12" i="13"/>
  <c r="E46" i="13"/>
  <c r="E47" i="13"/>
  <c r="E49" i="13" l="1"/>
  <c r="E17" i="12"/>
  <c r="E18" i="12"/>
  <c r="E19" i="12"/>
  <c r="E6" i="12"/>
  <c r="E7" i="12"/>
  <c r="E8" i="12"/>
  <c r="E20" i="12"/>
  <c r="E2" i="12"/>
  <c r="E21" i="12"/>
  <c r="E9" i="12"/>
  <c r="E10" i="12"/>
  <c r="E11" i="12"/>
  <c r="E22" i="12"/>
  <c r="E23" i="12"/>
  <c r="E24" i="12"/>
  <c r="E25" i="12"/>
  <c r="E26" i="12"/>
  <c r="E3" i="12"/>
  <c r="E27" i="12"/>
  <c r="E28" i="12"/>
  <c r="E12" i="12"/>
  <c r="E29" i="12"/>
  <c r="E4" i="12"/>
  <c r="E51" i="12" s="1"/>
  <c r="E30" i="12"/>
  <c r="E5" i="12"/>
  <c r="E31" i="12"/>
  <c r="E32" i="12"/>
  <c r="E33" i="12"/>
  <c r="E34" i="12"/>
  <c r="E13" i="12"/>
  <c r="E35" i="12"/>
  <c r="E36" i="12"/>
  <c r="E37" i="12"/>
  <c r="E38" i="12"/>
  <c r="E39" i="12"/>
  <c r="E14" i="12"/>
  <c r="E40" i="12"/>
  <c r="E41" i="12"/>
  <c r="E42" i="12"/>
  <c r="E43" i="12"/>
  <c r="E44" i="12"/>
  <c r="E45" i="12"/>
  <c r="E15" i="12"/>
  <c r="E46" i="12"/>
  <c r="E16" i="12"/>
  <c r="E47" i="12"/>
  <c r="E48" i="12"/>
  <c r="E49" i="12"/>
  <c r="E50" i="12"/>
  <c r="E12" i="10" l="1"/>
  <c r="E17" i="10"/>
  <c r="E35" i="10"/>
  <c r="E18" i="10"/>
  <c r="E5" i="10"/>
  <c r="E19" i="10"/>
  <c r="E3" i="10"/>
  <c r="E36" i="10"/>
  <c r="E20" i="10"/>
  <c r="E37" i="10"/>
  <c r="E49" i="10"/>
  <c r="E21" i="10"/>
  <c r="E22" i="10"/>
  <c r="E2" i="10"/>
  <c r="E50" i="10"/>
  <c r="E51" i="10"/>
  <c r="E6" i="10"/>
  <c r="E13" i="10"/>
  <c r="E14" i="10"/>
  <c r="E52" i="10"/>
  <c r="E23" i="10"/>
  <c r="E38" i="10"/>
  <c r="E39" i="10"/>
  <c r="E4" i="10"/>
  <c r="E24" i="10"/>
  <c r="E25" i="10"/>
  <c r="E26" i="10"/>
  <c r="E27" i="10"/>
  <c r="E15" i="10"/>
  <c r="E40" i="10"/>
  <c r="E7" i="10"/>
  <c r="E41" i="10"/>
  <c r="E28" i="10"/>
  <c r="E53" i="10"/>
  <c r="E29" i="10"/>
  <c r="E42" i="10"/>
  <c r="E54" i="10"/>
  <c r="E43" i="10"/>
  <c r="E55" i="10"/>
  <c r="E8" i="10"/>
  <c r="E30" i="10"/>
  <c r="E31" i="10"/>
  <c r="E44" i="10"/>
  <c r="E45" i="10"/>
  <c r="E46" i="10"/>
  <c r="E56" i="10"/>
  <c r="E47" i="10"/>
  <c r="E32" i="10"/>
  <c r="E48" i="10"/>
  <c r="E33" i="10"/>
  <c r="E57" i="10"/>
  <c r="E58" i="10"/>
  <c r="E9" i="10"/>
  <c r="E10" i="10"/>
  <c r="E16" i="10"/>
  <c r="E34" i="10"/>
  <c r="E11" i="10"/>
  <c r="E59" i="10"/>
  <c r="BL224" i="8"/>
  <c r="BK224" i="8"/>
  <c r="BJ224" i="8"/>
  <c r="BI224" i="8"/>
  <c r="BH224" i="8"/>
  <c r="BG224" i="8"/>
  <c r="BF224" i="8"/>
  <c r="BE224" i="8"/>
  <c r="BD224" i="8"/>
  <c r="BC224" i="8"/>
  <c r="BB224" i="8"/>
  <c r="BA224" i="8"/>
  <c r="AZ224" i="8"/>
  <c r="AY224" i="8"/>
  <c r="AX224" i="8"/>
  <c r="AW224" i="8"/>
  <c r="AV224" i="8"/>
  <c r="AU224" i="8"/>
  <c r="AT224" i="8"/>
  <c r="AS224" i="8"/>
  <c r="AR224" i="8"/>
  <c r="AQ224" i="8"/>
  <c r="AP224" i="8"/>
  <c r="AO224" i="8"/>
  <c r="AN224" i="8"/>
  <c r="AM224" i="8"/>
  <c r="AL224" i="8"/>
  <c r="AK224" i="8"/>
  <c r="AJ224" i="8"/>
  <c r="AI224" i="8"/>
  <c r="AH224" i="8"/>
  <c r="AG224" i="8"/>
  <c r="AF224" i="8"/>
  <c r="AE224" i="8"/>
  <c r="AD224" i="8"/>
  <c r="AC224" i="8"/>
  <c r="AB224" i="8"/>
  <c r="AA224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BL140" i="8"/>
  <c r="BK140" i="8"/>
  <c r="BJ140" i="8"/>
  <c r="BI140" i="8"/>
  <c r="BH140" i="8"/>
  <c r="BG140" i="8"/>
  <c r="BF140" i="8"/>
  <c r="BE140" i="8"/>
  <c r="BD140" i="8"/>
  <c r="BC140" i="8"/>
  <c r="BB140" i="8"/>
  <c r="BA140" i="8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BL103" i="8"/>
  <c r="BK103" i="8"/>
  <c r="BJ103" i="8"/>
  <c r="BI103" i="8"/>
  <c r="BH103" i="8"/>
  <c r="BG103" i="8"/>
  <c r="BF103" i="8"/>
  <c r="BE103" i="8"/>
  <c r="BD103" i="8"/>
  <c r="BC103" i="8"/>
  <c r="BB103" i="8"/>
  <c r="BA103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BL176" i="8"/>
  <c r="BK176" i="8"/>
  <c r="BJ176" i="8"/>
  <c r="BI176" i="8"/>
  <c r="BH176" i="8"/>
  <c r="BG176" i="8"/>
  <c r="BF176" i="8"/>
  <c r="BE176" i="8"/>
  <c r="BD176" i="8"/>
  <c r="BC176" i="8"/>
  <c r="BB176" i="8"/>
  <c r="BA176" i="8"/>
  <c r="AZ176" i="8"/>
  <c r="AY176" i="8"/>
  <c r="AX176" i="8"/>
  <c r="AW176" i="8"/>
  <c r="AV176" i="8"/>
  <c r="AU176" i="8"/>
  <c r="AT176" i="8"/>
  <c r="AS176" i="8"/>
  <c r="AR176" i="8"/>
  <c r="AQ176" i="8"/>
  <c r="AP176" i="8"/>
  <c r="AO176" i="8"/>
  <c r="AN176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BL72" i="8"/>
  <c r="BK72" i="8"/>
  <c r="BJ72" i="8"/>
  <c r="BI72" i="8"/>
  <c r="BH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BL223" i="8"/>
  <c r="BK223" i="8"/>
  <c r="BJ223" i="8"/>
  <c r="BI223" i="8"/>
  <c r="BH223" i="8"/>
  <c r="BG223" i="8"/>
  <c r="BF223" i="8"/>
  <c r="BE223" i="8"/>
  <c r="BD223" i="8"/>
  <c r="BC223" i="8"/>
  <c r="BB223" i="8"/>
  <c r="BA223" i="8"/>
  <c r="AZ223" i="8"/>
  <c r="AY223" i="8"/>
  <c r="AX223" i="8"/>
  <c r="AW223" i="8"/>
  <c r="AV223" i="8"/>
  <c r="AU223" i="8"/>
  <c r="AT223" i="8"/>
  <c r="AS223" i="8"/>
  <c r="AR223" i="8"/>
  <c r="AQ223" i="8"/>
  <c r="AP223" i="8"/>
  <c r="AO223" i="8"/>
  <c r="AN223" i="8"/>
  <c r="AM223" i="8"/>
  <c r="AL223" i="8"/>
  <c r="AK223" i="8"/>
  <c r="AJ223" i="8"/>
  <c r="AI223" i="8"/>
  <c r="AH223" i="8"/>
  <c r="AG223" i="8"/>
  <c r="AF223" i="8"/>
  <c r="AE223" i="8"/>
  <c r="AD223" i="8"/>
  <c r="AC223" i="8"/>
  <c r="AB223" i="8"/>
  <c r="AA223" i="8"/>
  <c r="Z223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L223" i="8"/>
  <c r="K223" i="8"/>
  <c r="J223" i="8"/>
  <c r="I223" i="8"/>
  <c r="H223" i="8"/>
  <c r="G223" i="8"/>
  <c r="F223" i="8"/>
  <c r="E223" i="8"/>
  <c r="BL222" i="8"/>
  <c r="BK222" i="8"/>
  <c r="BJ222" i="8"/>
  <c r="BI222" i="8"/>
  <c r="BH222" i="8"/>
  <c r="BG222" i="8"/>
  <c r="BF222" i="8"/>
  <c r="BE222" i="8"/>
  <c r="BD222" i="8"/>
  <c r="BC222" i="8"/>
  <c r="BB222" i="8"/>
  <c r="BA222" i="8"/>
  <c r="AZ222" i="8"/>
  <c r="AY222" i="8"/>
  <c r="AX222" i="8"/>
  <c r="AW222" i="8"/>
  <c r="AV222" i="8"/>
  <c r="AU222" i="8"/>
  <c r="AT222" i="8"/>
  <c r="AS222" i="8"/>
  <c r="AR222" i="8"/>
  <c r="AQ222" i="8"/>
  <c r="AP222" i="8"/>
  <c r="AO222" i="8"/>
  <c r="AN222" i="8"/>
  <c r="AM222" i="8"/>
  <c r="AL222" i="8"/>
  <c r="AK222" i="8"/>
  <c r="AJ222" i="8"/>
  <c r="AI222" i="8"/>
  <c r="AH222" i="8"/>
  <c r="AG222" i="8"/>
  <c r="AF222" i="8"/>
  <c r="AE222" i="8"/>
  <c r="AD222" i="8"/>
  <c r="AC222" i="8"/>
  <c r="AB222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L222" i="8"/>
  <c r="K222" i="8"/>
  <c r="J222" i="8"/>
  <c r="I222" i="8"/>
  <c r="H222" i="8"/>
  <c r="G222" i="8"/>
  <c r="F222" i="8"/>
  <c r="E222" i="8"/>
  <c r="BL141" i="8"/>
  <c r="BK141" i="8"/>
  <c r="BJ141" i="8"/>
  <c r="BI141" i="8"/>
  <c r="BH141" i="8"/>
  <c r="BG141" i="8"/>
  <c r="BF141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L141" i="8"/>
  <c r="K141" i="8"/>
  <c r="J141" i="8"/>
  <c r="I141" i="8"/>
  <c r="H141" i="8"/>
  <c r="G141" i="8"/>
  <c r="F141" i="8"/>
  <c r="E141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K78" i="8"/>
  <c r="J78" i="8"/>
  <c r="I78" i="8"/>
  <c r="H78" i="8"/>
  <c r="G78" i="8"/>
  <c r="F78" i="8"/>
  <c r="E78" i="8"/>
  <c r="BL142" i="8"/>
  <c r="BK142" i="8"/>
  <c r="BJ142" i="8"/>
  <c r="BI142" i="8"/>
  <c r="BH142" i="8"/>
  <c r="BG142" i="8"/>
  <c r="BF142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K142" i="8"/>
  <c r="J142" i="8"/>
  <c r="I142" i="8"/>
  <c r="H142" i="8"/>
  <c r="G142" i="8"/>
  <c r="F142" i="8"/>
  <c r="E142" i="8"/>
  <c r="C103" i="8" l="1"/>
  <c r="C224" i="8"/>
  <c r="C140" i="8"/>
  <c r="C176" i="8"/>
  <c r="C47" i="8"/>
  <c r="E12" i="11"/>
  <c r="E13" i="11"/>
  <c r="E14" i="11"/>
  <c r="E15" i="11"/>
  <c r="E16" i="11"/>
  <c r="E17" i="11"/>
  <c r="E18" i="11"/>
  <c r="E19" i="11"/>
  <c r="E20" i="11"/>
  <c r="E4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61" i="11" s="1"/>
  <c r="E33" i="11"/>
  <c r="E34" i="11"/>
  <c r="E35" i="11"/>
  <c r="E36" i="11"/>
  <c r="E37" i="11"/>
  <c r="E38" i="11"/>
  <c r="E39" i="11"/>
  <c r="E6" i="11"/>
  <c r="E7" i="11"/>
  <c r="E40" i="11"/>
  <c r="E41" i="11"/>
  <c r="E42" i="11"/>
  <c r="E43" i="11"/>
  <c r="E44" i="11"/>
  <c r="E45" i="11"/>
  <c r="E8" i="11"/>
  <c r="E46" i="11"/>
  <c r="E47" i="11"/>
  <c r="E9" i="11"/>
  <c r="E48" i="11"/>
  <c r="E49" i="11"/>
  <c r="E10" i="11"/>
  <c r="E3" i="11"/>
  <c r="E50" i="11"/>
  <c r="E2" i="11"/>
  <c r="E51" i="11"/>
  <c r="E11" i="11"/>
  <c r="E52" i="11"/>
  <c r="E53" i="11"/>
  <c r="E54" i="11"/>
  <c r="E55" i="11"/>
  <c r="E56" i="11"/>
  <c r="E57" i="11"/>
  <c r="E58" i="11"/>
  <c r="E59" i="11"/>
  <c r="E60" i="11"/>
  <c r="BL118" i="8" l="1"/>
  <c r="BK118" i="8"/>
  <c r="BJ118" i="8"/>
  <c r="BI118" i="8"/>
  <c r="BH118" i="8"/>
  <c r="BG118" i="8"/>
  <c r="BF118" i="8"/>
  <c r="BE118" i="8"/>
  <c r="BD118" i="8"/>
  <c r="BC118" i="8"/>
  <c r="BB118" i="8"/>
  <c r="BA118" i="8"/>
  <c r="AZ118" i="8"/>
  <c r="AY118" i="8"/>
  <c r="AX118" i="8"/>
  <c r="AW118" i="8"/>
  <c r="AV118" i="8"/>
  <c r="AU118" i="8"/>
  <c r="AT118" i="8"/>
  <c r="AS118" i="8"/>
  <c r="AR118" i="8"/>
  <c r="AQ118" i="8"/>
  <c r="AP118" i="8"/>
  <c r="AO118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K118" i="8"/>
  <c r="J118" i="8"/>
  <c r="I118" i="8"/>
  <c r="H118" i="8"/>
  <c r="G118" i="8"/>
  <c r="F118" i="8"/>
  <c r="E118" i="8"/>
  <c r="BL177" i="8"/>
  <c r="BK177" i="8"/>
  <c r="BJ177" i="8"/>
  <c r="BI177" i="8"/>
  <c r="BH177" i="8"/>
  <c r="BG177" i="8"/>
  <c r="BF177" i="8"/>
  <c r="BE177" i="8"/>
  <c r="BD177" i="8"/>
  <c r="BC177" i="8"/>
  <c r="BB177" i="8"/>
  <c r="BA177" i="8"/>
  <c r="AZ177" i="8"/>
  <c r="AY177" i="8"/>
  <c r="AX177" i="8"/>
  <c r="AW177" i="8"/>
  <c r="AV177" i="8"/>
  <c r="AU177" i="8"/>
  <c r="AT177" i="8"/>
  <c r="AS177" i="8"/>
  <c r="AR177" i="8"/>
  <c r="AQ177" i="8"/>
  <c r="AP177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K177" i="8"/>
  <c r="J177" i="8"/>
  <c r="I177" i="8"/>
  <c r="H177" i="8"/>
  <c r="G177" i="8"/>
  <c r="F177" i="8"/>
  <c r="E177" i="8"/>
  <c r="BL105" i="8"/>
  <c r="BK105" i="8"/>
  <c r="BJ105" i="8"/>
  <c r="BI105" i="8"/>
  <c r="BH105" i="8"/>
  <c r="BG105" i="8"/>
  <c r="BF105" i="8"/>
  <c r="BE105" i="8"/>
  <c r="BD105" i="8"/>
  <c r="BC105" i="8"/>
  <c r="BB105" i="8"/>
  <c r="BA105" i="8"/>
  <c r="AZ105" i="8"/>
  <c r="AY105" i="8"/>
  <c r="AX105" i="8"/>
  <c r="AW105" i="8"/>
  <c r="AV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K105" i="8"/>
  <c r="J105" i="8"/>
  <c r="I105" i="8"/>
  <c r="H105" i="8"/>
  <c r="G105" i="8"/>
  <c r="F105" i="8"/>
  <c r="E105" i="8"/>
  <c r="BL98" i="8"/>
  <c r="BK98" i="8"/>
  <c r="BJ98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K98" i="8"/>
  <c r="J98" i="8"/>
  <c r="I98" i="8"/>
  <c r="H98" i="8"/>
  <c r="G98" i="8"/>
  <c r="F98" i="8"/>
  <c r="E98" i="8"/>
  <c r="BL6" i="8"/>
  <c r="BK6" i="8"/>
  <c r="BI6" i="8"/>
  <c r="BH6" i="8"/>
  <c r="BG6" i="8"/>
  <c r="BF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K6" i="8"/>
  <c r="J6" i="8"/>
  <c r="I6" i="8"/>
  <c r="H6" i="8"/>
  <c r="G6" i="8"/>
  <c r="F6" i="8"/>
  <c r="E6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C48" i="8" s="1"/>
  <c r="E15" i="9" l="1"/>
  <c r="E68" i="9" l="1"/>
  <c r="E48" i="9"/>
  <c r="E25" i="9"/>
  <c r="E23" i="9"/>
  <c r="E27" i="9" l="1"/>
  <c r="J111" i="8" s="1"/>
  <c r="BL204" i="8"/>
  <c r="BK204" i="8"/>
  <c r="BJ204" i="8"/>
  <c r="BI204" i="8"/>
  <c r="BH204" i="8"/>
  <c r="BG204" i="8"/>
  <c r="BF204" i="8"/>
  <c r="BE204" i="8"/>
  <c r="BD204" i="8"/>
  <c r="BC204" i="8"/>
  <c r="BB204" i="8"/>
  <c r="BA204" i="8"/>
  <c r="AZ204" i="8"/>
  <c r="AY204" i="8"/>
  <c r="AX204" i="8"/>
  <c r="AW204" i="8"/>
  <c r="AV204" i="8"/>
  <c r="AU204" i="8"/>
  <c r="AT204" i="8"/>
  <c r="AS204" i="8"/>
  <c r="AR204" i="8"/>
  <c r="AQ204" i="8"/>
  <c r="AP204" i="8"/>
  <c r="AO204" i="8"/>
  <c r="AN204" i="8"/>
  <c r="AM204" i="8"/>
  <c r="AL204" i="8"/>
  <c r="AK204" i="8"/>
  <c r="AJ204" i="8"/>
  <c r="AI204" i="8"/>
  <c r="AH204" i="8"/>
  <c r="AG204" i="8"/>
  <c r="AF204" i="8"/>
  <c r="AE204" i="8"/>
  <c r="AD204" i="8"/>
  <c r="AC204" i="8"/>
  <c r="AB204" i="8"/>
  <c r="AA204" i="8"/>
  <c r="Z204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J204" i="8"/>
  <c r="I204" i="8"/>
  <c r="H204" i="8"/>
  <c r="G204" i="8"/>
  <c r="F204" i="8"/>
  <c r="E204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J96" i="8"/>
  <c r="I96" i="8"/>
  <c r="H96" i="8"/>
  <c r="G96" i="8"/>
  <c r="F96" i="8"/>
  <c r="E96" i="8"/>
  <c r="BL86" i="8"/>
  <c r="BK86" i="8"/>
  <c r="BJ86" i="8"/>
  <c r="BI86" i="8"/>
  <c r="BH86" i="8"/>
  <c r="BG86" i="8"/>
  <c r="BF86" i="8"/>
  <c r="BE86" i="8"/>
  <c r="BD86" i="8"/>
  <c r="BC86" i="8"/>
  <c r="BB86" i="8"/>
  <c r="BA86" i="8"/>
  <c r="AZ86" i="8"/>
  <c r="AY86" i="8"/>
  <c r="AX86" i="8"/>
  <c r="AW86" i="8"/>
  <c r="AV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J86" i="8"/>
  <c r="I86" i="8"/>
  <c r="H86" i="8"/>
  <c r="G86" i="8"/>
  <c r="F86" i="8"/>
  <c r="E86" i="8"/>
  <c r="BL169" i="8"/>
  <c r="BK169" i="8"/>
  <c r="BJ169" i="8"/>
  <c r="BI169" i="8"/>
  <c r="BH169" i="8"/>
  <c r="BG169" i="8"/>
  <c r="BF169" i="8"/>
  <c r="BE169" i="8"/>
  <c r="BD169" i="8"/>
  <c r="BC169" i="8"/>
  <c r="BB169" i="8"/>
  <c r="BA169" i="8"/>
  <c r="AZ169" i="8"/>
  <c r="AY169" i="8"/>
  <c r="AX169" i="8"/>
  <c r="AW169" i="8"/>
  <c r="AV169" i="8"/>
  <c r="AU169" i="8"/>
  <c r="AT169" i="8"/>
  <c r="AS169" i="8"/>
  <c r="AR169" i="8"/>
  <c r="AQ169" i="8"/>
  <c r="AP169" i="8"/>
  <c r="AO169" i="8"/>
  <c r="AN169" i="8"/>
  <c r="AM169" i="8"/>
  <c r="AL169" i="8"/>
  <c r="AK169" i="8"/>
  <c r="AJ169" i="8"/>
  <c r="AI169" i="8"/>
  <c r="AH169" i="8"/>
  <c r="AG169" i="8"/>
  <c r="AF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J169" i="8"/>
  <c r="I169" i="8"/>
  <c r="H169" i="8"/>
  <c r="G169" i="8"/>
  <c r="F169" i="8"/>
  <c r="E169" i="8"/>
  <c r="BL205" i="8"/>
  <c r="BK205" i="8"/>
  <c r="BJ205" i="8"/>
  <c r="BI205" i="8"/>
  <c r="BH205" i="8"/>
  <c r="BG205" i="8"/>
  <c r="BF205" i="8"/>
  <c r="BE205" i="8"/>
  <c r="BD205" i="8"/>
  <c r="BC205" i="8"/>
  <c r="BB205" i="8"/>
  <c r="BA205" i="8"/>
  <c r="AZ205" i="8"/>
  <c r="AY205" i="8"/>
  <c r="AX205" i="8"/>
  <c r="AW205" i="8"/>
  <c r="AV205" i="8"/>
  <c r="AU205" i="8"/>
  <c r="AT205" i="8"/>
  <c r="AS205" i="8"/>
  <c r="AR205" i="8"/>
  <c r="AQ205" i="8"/>
  <c r="AP205" i="8"/>
  <c r="AO205" i="8"/>
  <c r="AN205" i="8"/>
  <c r="AM205" i="8"/>
  <c r="AL205" i="8"/>
  <c r="AK205" i="8"/>
  <c r="AJ205" i="8"/>
  <c r="AI205" i="8"/>
  <c r="AH205" i="8"/>
  <c r="AG205" i="8"/>
  <c r="AF205" i="8"/>
  <c r="AE205" i="8"/>
  <c r="AD205" i="8"/>
  <c r="AC205" i="8"/>
  <c r="AB205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J205" i="8"/>
  <c r="I205" i="8"/>
  <c r="H205" i="8"/>
  <c r="G205" i="8"/>
  <c r="F205" i="8"/>
  <c r="E205" i="8"/>
  <c r="BL128" i="8"/>
  <c r="BK128" i="8"/>
  <c r="BJ128" i="8"/>
  <c r="BI128" i="8"/>
  <c r="BH128" i="8"/>
  <c r="BG128" i="8"/>
  <c r="BF128" i="8"/>
  <c r="BE128" i="8"/>
  <c r="BD128" i="8"/>
  <c r="BC128" i="8"/>
  <c r="BB128" i="8"/>
  <c r="BA128" i="8"/>
  <c r="AZ128" i="8"/>
  <c r="AY128" i="8"/>
  <c r="AX128" i="8"/>
  <c r="AW128" i="8"/>
  <c r="AV128" i="8"/>
  <c r="AU128" i="8"/>
  <c r="AT128" i="8"/>
  <c r="AS128" i="8"/>
  <c r="AR128" i="8"/>
  <c r="AQ128" i="8"/>
  <c r="AP128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I128" i="8"/>
  <c r="H128" i="8"/>
  <c r="G128" i="8"/>
  <c r="F128" i="8"/>
  <c r="E128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I111" i="8"/>
  <c r="H111" i="8"/>
  <c r="G111" i="8"/>
  <c r="F111" i="8"/>
  <c r="E111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J128" i="8" s="1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111" i="8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J19" i="8"/>
  <c r="I19" i="8"/>
  <c r="H19" i="8"/>
  <c r="G19" i="8"/>
  <c r="F19" i="8"/>
  <c r="E19" i="8"/>
  <c r="BL221" i="8"/>
  <c r="BK221" i="8"/>
  <c r="BJ221" i="8"/>
  <c r="BI221" i="8"/>
  <c r="BH221" i="8"/>
  <c r="BG221" i="8"/>
  <c r="BF221" i="8"/>
  <c r="BE221" i="8"/>
  <c r="BD221" i="8"/>
  <c r="BC221" i="8"/>
  <c r="BB221" i="8"/>
  <c r="BA221" i="8"/>
  <c r="AZ221" i="8"/>
  <c r="AY221" i="8"/>
  <c r="AX221" i="8"/>
  <c r="AW221" i="8"/>
  <c r="AV221" i="8"/>
  <c r="AU221" i="8"/>
  <c r="AT221" i="8"/>
  <c r="AS221" i="8"/>
  <c r="AR221" i="8"/>
  <c r="AQ221" i="8"/>
  <c r="AP221" i="8"/>
  <c r="AO221" i="8"/>
  <c r="AN221" i="8"/>
  <c r="AM221" i="8"/>
  <c r="AL221" i="8"/>
  <c r="AK221" i="8"/>
  <c r="AJ221" i="8"/>
  <c r="AI221" i="8"/>
  <c r="AH221" i="8"/>
  <c r="AG221" i="8"/>
  <c r="AF221" i="8"/>
  <c r="AE221" i="8"/>
  <c r="AD221" i="8"/>
  <c r="AC221" i="8"/>
  <c r="AB221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BL144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BL165" i="8"/>
  <c r="BK165" i="8"/>
  <c r="BJ165" i="8"/>
  <c r="BI165" i="8"/>
  <c r="BH165" i="8"/>
  <c r="BG165" i="8"/>
  <c r="BF165" i="8"/>
  <c r="BE165" i="8"/>
  <c r="BC165" i="8"/>
  <c r="BB165" i="8"/>
  <c r="BA165" i="8"/>
  <c r="AZ165" i="8"/>
  <c r="AY165" i="8"/>
  <c r="AX165" i="8"/>
  <c r="AW165" i="8"/>
  <c r="AV165" i="8"/>
  <c r="AU165" i="8"/>
  <c r="AT165" i="8"/>
  <c r="AS165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BL187" i="8"/>
  <c r="BK187" i="8"/>
  <c r="BJ187" i="8"/>
  <c r="BI187" i="8"/>
  <c r="BH187" i="8"/>
  <c r="BG187" i="8"/>
  <c r="BF187" i="8"/>
  <c r="BE187" i="8"/>
  <c r="BD187" i="8"/>
  <c r="BC187" i="8"/>
  <c r="BB187" i="8"/>
  <c r="BA187" i="8"/>
  <c r="AZ187" i="8"/>
  <c r="AY187" i="8"/>
  <c r="AX187" i="8"/>
  <c r="AW187" i="8"/>
  <c r="AV187" i="8"/>
  <c r="AU187" i="8"/>
  <c r="AT187" i="8"/>
  <c r="AS187" i="8"/>
  <c r="AR187" i="8"/>
  <c r="AQ187" i="8"/>
  <c r="AP187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BL178" i="8"/>
  <c r="BK178" i="8"/>
  <c r="BJ178" i="8"/>
  <c r="BI178" i="8"/>
  <c r="BH178" i="8"/>
  <c r="BG178" i="8"/>
  <c r="BF178" i="8"/>
  <c r="BE178" i="8"/>
  <c r="BD178" i="8"/>
  <c r="BC178" i="8"/>
  <c r="BB178" i="8"/>
  <c r="BA178" i="8"/>
  <c r="AZ178" i="8"/>
  <c r="AY178" i="8"/>
  <c r="AX178" i="8"/>
  <c r="AW178" i="8"/>
  <c r="AV178" i="8"/>
  <c r="AU178" i="8"/>
  <c r="AT178" i="8"/>
  <c r="AS178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H51" i="8"/>
  <c r="G51" i="8"/>
  <c r="F51" i="8"/>
  <c r="E51" i="8"/>
  <c r="BL162" i="8"/>
  <c r="BK162" i="8"/>
  <c r="BJ162" i="8"/>
  <c r="BI162" i="8"/>
  <c r="BH162" i="8"/>
  <c r="BG162" i="8"/>
  <c r="BF162" i="8"/>
  <c r="BE162" i="8"/>
  <c r="BD162" i="8"/>
  <c r="BC162" i="8"/>
  <c r="BB162" i="8"/>
  <c r="BA162" i="8"/>
  <c r="AZ162" i="8"/>
  <c r="AY162" i="8"/>
  <c r="AX162" i="8"/>
  <c r="AW162" i="8"/>
  <c r="AV162" i="8"/>
  <c r="AU162" i="8"/>
  <c r="AT162" i="8"/>
  <c r="AS162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H162" i="8"/>
  <c r="G162" i="8"/>
  <c r="F162" i="8"/>
  <c r="E162" i="8"/>
  <c r="BL179" i="8"/>
  <c r="BK179" i="8"/>
  <c r="BJ179" i="8"/>
  <c r="BI179" i="8"/>
  <c r="BH179" i="8"/>
  <c r="BG179" i="8"/>
  <c r="BF179" i="8"/>
  <c r="BE179" i="8"/>
  <c r="BD179" i="8"/>
  <c r="BC179" i="8"/>
  <c r="BB179" i="8"/>
  <c r="BA179" i="8"/>
  <c r="AZ179" i="8"/>
  <c r="AY179" i="8"/>
  <c r="AX179" i="8"/>
  <c r="AW179" i="8"/>
  <c r="AV179" i="8"/>
  <c r="AU179" i="8"/>
  <c r="AT179" i="8"/>
  <c r="AS179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H179" i="8"/>
  <c r="G179" i="8"/>
  <c r="F179" i="8"/>
  <c r="E179" i="8"/>
  <c r="BL180" i="8"/>
  <c r="BK180" i="8"/>
  <c r="BJ180" i="8"/>
  <c r="BI180" i="8"/>
  <c r="BH180" i="8"/>
  <c r="BG180" i="8"/>
  <c r="BF180" i="8"/>
  <c r="BE180" i="8"/>
  <c r="BD180" i="8"/>
  <c r="BC180" i="8"/>
  <c r="BB180" i="8"/>
  <c r="BA180" i="8"/>
  <c r="AZ180" i="8"/>
  <c r="AY180" i="8"/>
  <c r="AX180" i="8"/>
  <c r="AW180" i="8"/>
  <c r="AV180" i="8"/>
  <c r="AU180" i="8"/>
  <c r="AT180" i="8"/>
  <c r="AS180" i="8"/>
  <c r="AR180" i="8"/>
  <c r="AQ180" i="8"/>
  <c r="AP180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H180" i="8"/>
  <c r="G180" i="8"/>
  <c r="F180" i="8"/>
  <c r="E180" i="8"/>
  <c r="BL197" i="8"/>
  <c r="BK197" i="8"/>
  <c r="BJ197" i="8"/>
  <c r="BI197" i="8"/>
  <c r="BH197" i="8"/>
  <c r="BG197" i="8"/>
  <c r="BF197" i="8"/>
  <c r="BE197" i="8"/>
  <c r="BD197" i="8"/>
  <c r="BC197" i="8"/>
  <c r="BB197" i="8"/>
  <c r="BA197" i="8"/>
  <c r="AZ197" i="8"/>
  <c r="AY197" i="8"/>
  <c r="AX197" i="8"/>
  <c r="AW197" i="8"/>
  <c r="AV197" i="8"/>
  <c r="AU197" i="8"/>
  <c r="AT197" i="8"/>
  <c r="AS197" i="8"/>
  <c r="AR197" i="8"/>
  <c r="AQ197" i="8"/>
  <c r="AP197" i="8"/>
  <c r="AO197" i="8"/>
  <c r="AN197" i="8"/>
  <c r="AM197" i="8"/>
  <c r="AL197" i="8"/>
  <c r="AK197" i="8"/>
  <c r="AJ197" i="8"/>
  <c r="AI197" i="8"/>
  <c r="AH197" i="8"/>
  <c r="AG197" i="8"/>
  <c r="AF197" i="8"/>
  <c r="AE197" i="8"/>
  <c r="AD197" i="8"/>
  <c r="AC197" i="8"/>
  <c r="AB197" i="8"/>
  <c r="AA197" i="8"/>
  <c r="Z197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J197" i="8"/>
  <c r="H197" i="8"/>
  <c r="G197" i="8"/>
  <c r="F197" i="8"/>
  <c r="E197" i="8"/>
  <c r="BL184" i="8"/>
  <c r="BK184" i="8"/>
  <c r="BJ184" i="8"/>
  <c r="BI184" i="8"/>
  <c r="BH184" i="8"/>
  <c r="BG184" i="8"/>
  <c r="BF184" i="8"/>
  <c r="BE184" i="8"/>
  <c r="BD184" i="8"/>
  <c r="BC184" i="8"/>
  <c r="BB184" i="8"/>
  <c r="BA184" i="8"/>
  <c r="AZ184" i="8"/>
  <c r="AY184" i="8"/>
  <c r="AX184" i="8"/>
  <c r="AW184" i="8"/>
  <c r="AV184" i="8"/>
  <c r="AU184" i="8"/>
  <c r="AT184" i="8"/>
  <c r="AS184" i="8"/>
  <c r="AR184" i="8"/>
  <c r="AQ184" i="8"/>
  <c r="AP184" i="8"/>
  <c r="AO184" i="8"/>
  <c r="AN184" i="8"/>
  <c r="AM184" i="8"/>
  <c r="AL184" i="8"/>
  <c r="AK184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H184" i="8"/>
  <c r="G184" i="8"/>
  <c r="F184" i="8"/>
  <c r="E184" i="8"/>
  <c r="C187" i="8" l="1"/>
  <c r="C144" i="8"/>
  <c r="C221" i="8"/>
  <c r="C178" i="8"/>
  <c r="E78" i="7"/>
  <c r="BL149" i="8"/>
  <c r="BK149" i="8"/>
  <c r="BJ149" i="8"/>
  <c r="BI149" i="8"/>
  <c r="BH149" i="8"/>
  <c r="BG149" i="8"/>
  <c r="BF149" i="8"/>
  <c r="BE149" i="8"/>
  <c r="BD149" i="8"/>
  <c r="BC149" i="8"/>
  <c r="BB149" i="8"/>
  <c r="BA149" i="8"/>
  <c r="AZ149" i="8"/>
  <c r="AY149" i="8"/>
  <c r="AX149" i="8"/>
  <c r="AW149" i="8"/>
  <c r="AV149" i="8"/>
  <c r="AU149" i="8"/>
  <c r="AT149" i="8"/>
  <c r="AS149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H149" i="8"/>
  <c r="G149" i="8"/>
  <c r="F149" i="8"/>
  <c r="E149" i="8"/>
  <c r="BL186" i="8"/>
  <c r="BK186" i="8"/>
  <c r="BJ186" i="8"/>
  <c r="BI186" i="8"/>
  <c r="BH186" i="8"/>
  <c r="BG186" i="8"/>
  <c r="BF186" i="8"/>
  <c r="BE186" i="8"/>
  <c r="BD186" i="8"/>
  <c r="BC186" i="8"/>
  <c r="BB186" i="8"/>
  <c r="BA186" i="8"/>
  <c r="AZ186" i="8"/>
  <c r="AY186" i="8"/>
  <c r="AX186" i="8"/>
  <c r="AW186" i="8"/>
  <c r="AV186" i="8"/>
  <c r="AU186" i="8"/>
  <c r="AT186" i="8"/>
  <c r="AS186" i="8"/>
  <c r="AR186" i="8"/>
  <c r="AQ186" i="8"/>
  <c r="AP186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H186" i="8"/>
  <c r="G186" i="8"/>
  <c r="F186" i="8"/>
  <c r="E186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J25" i="8"/>
  <c r="H25" i="8"/>
  <c r="G25" i="8"/>
  <c r="F25" i="8"/>
  <c r="E25" i="8"/>
  <c r="BL194" i="8"/>
  <c r="BK194" i="8"/>
  <c r="BJ194" i="8"/>
  <c r="BI194" i="8"/>
  <c r="BH194" i="8"/>
  <c r="BG194" i="8"/>
  <c r="BF194" i="8"/>
  <c r="BE194" i="8"/>
  <c r="BD194" i="8"/>
  <c r="BC194" i="8"/>
  <c r="BB194" i="8"/>
  <c r="BA194" i="8"/>
  <c r="AZ194" i="8"/>
  <c r="AY194" i="8"/>
  <c r="AX194" i="8"/>
  <c r="AW194" i="8"/>
  <c r="AV194" i="8"/>
  <c r="AU194" i="8"/>
  <c r="AT194" i="8"/>
  <c r="AS194" i="8"/>
  <c r="AR194" i="8"/>
  <c r="AQ194" i="8"/>
  <c r="AP194" i="8"/>
  <c r="AO194" i="8"/>
  <c r="AN194" i="8"/>
  <c r="AM194" i="8"/>
  <c r="AL194" i="8"/>
  <c r="AK194" i="8"/>
  <c r="AJ194" i="8"/>
  <c r="AI194" i="8"/>
  <c r="AH194" i="8"/>
  <c r="AG194" i="8"/>
  <c r="AF194" i="8"/>
  <c r="AE194" i="8"/>
  <c r="AD194" i="8"/>
  <c r="AC194" i="8"/>
  <c r="AB194" i="8"/>
  <c r="AA194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H194" i="8"/>
  <c r="G194" i="8"/>
  <c r="F194" i="8"/>
  <c r="E194" i="8"/>
  <c r="BL116" i="8"/>
  <c r="BK116" i="8"/>
  <c r="BJ116" i="8"/>
  <c r="BI116" i="8"/>
  <c r="BH116" i="8"/>
  <c r="BG116" i="8"/>
  <c r="BF116" i="8"/>
  <c r="BE116" i="8"/>
  <c r="BD116" i="8"/>
  <c r="BC116" i="8"/>
  <c r="BB116" i="8"/>
  <c r="BA116" i="8"/>
  <c r="AZ116" i="8"/>
  <c r="AY116" i="8"/>
  <c r="AX116" i="8"/>
  <c r="AW116" i="8"/>
  <c r="AV116" i="8"/>
  <c r="AU116" i="8"/>
  <c r="AT116" i="8"/>
  <c r="AS116" i="8"/>
  <c r="AR116" i="8"/>
  <c r="AQ116" i="8"/>
  <c r="AP116" i="8"/>
  <c r="AO116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H116" i="8"/>
  <c r="G116" i="8"/>
  <c r="F116" i="8"/>
  <c r="E116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J27" i="8"/>
  <c r="H27" i="8"/>
  <c r="G27" i="8"/>
  <c r="F27" i="8"/>
  <c r="E27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L60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J60" i="8"/>
  <c r="H60" i="8"/>
  <c r="G60" i="8"/>
  <c r="F60" i="8"/>
  <c r="E60" i="8"/>
  <c r="BL181" i="8"/>
  <c r="BK181" i="8"/>
  <c r="BJ181" i="8"/>
  <c r="BI181" i="8"/>
  <c r="BH181" i="8"/>
  <c r="BG181" i="8"/>
  <c r="BF181" i="8"/>
  <c r="BE181" i="8"/>
  <c r="BD181" i="8"/>
  <c r="BC181" i="8"/>
  <c r="BB181" i="8"/>
  <c r="BA181" i="8"/>
  <c r="AZ181" i="8"/>
  <c r="AY181" i="8"/>
  <c r="AX181" i="8"/>
  <c r="AW181" i="8"/>
  <c r="AV181" i="8"/>
  <c r="AU181" i="8"/>
  <c r="AT181" i="8"/>
  <c r="AS181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H181" i="8"/>
  <c r="G181" i="8"/>
  <c r="F181" i="8"/>
  <c r="E181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J18" i="8"/>
  <c r="H18" i="8"/>
  <c r="G18" i="8"/>
  <c r="F18" i="8"/>
  <c r="E18" i="8"/>
  <c r="BL214" i="8"/>
  <c r="BK214" i="8"/>
  <c r="BJ214" i="8"/>
  <c r="BI214" i="8"/>
  <c r="BH214" i="8"/>
  <c r="BE214" i="8"/>
  <c r="BD214" i="8"/>
  <c r="BC214" i="8"/>
  <c r="BB214" i="8"/>
  <c r="BA214" i="8"/>
  <c r="AZ214" i="8"/>
  <c r="AY214" i="8"/>
  <c r="AX214" i="8"/>
  <c r="AW214" i="8"/>
  <c r="AV214" i="8"/>
  <c r="AU214" i="8"/>
  <c r="AT214" i="8"/>
  <c r="AS214" i="8"/>
  <c r="AR214" i="8"/>
  <c r="AQ214" i="8"/>
  <c r="AP214" i="8"/>
  <c r="AO214" i="8"/>
  <c r="AN214" i="8"/>
  <c r="AM214" i="8"/>
  <c r="AL214" i="8"/>
  <c r="AK214" i="8"/>
  <c r="AJ214" i="8"/>
  <c r="AI214" i="8"/>
  <c r="AH214" i="8"/>
  <c r="AG214" i="8"/>
  <c r="AF214" i="8"/>
  <c r="AE214" i="8"/>
  <c r="AD214" i="8"/>
  <c r="AC214" i="8"/>
  <c r="AB214" i="8"/>
  <c r="AA214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BL127" i="8"/>
  <c r="BK127" i="8"/>
  <c r="BJ127" i="8"/>
  <c r="BI127" i="8"/>
  <c r="BH127" i="8"/>
  <c r="BG127" i="8"/>
  <c r="BF127" i="8"/>
  <c r="BE127" i="8"/>
  <c r="BD127" i="8"/>
  <c r="BC127" i="8"/>
  <c r="BB127" i="8"/>
  <c r="BA127" i="8"/>
  <c r="AZ127" i="8"/>
  <c r="AY127" i="8"/>
  <c r="AX127" i="8"/>
  <c r="AW127" i="8"/>
  <c r="AV127" i="8"/>
  <c r="AU127" i="8"/>
  <c r="AT127" i="8"/>
  <c r="AS127" i="8"/>
  <c r="AR127" i="8"/>
  <c r="AQ127" i="8"/>
  <c r="AP127" i="8"/>
  <c r="AO127" i="8"/>
  <c r="AN127" i="8"/>
  <c r="AM127" i="8"/>
  <c r="AL127" i="8"/>
  <c r="AK127" i="8"/>
  <c r="AJ127" i="8"/>
  <c r="AI127" i="8"/>
  <c r="AH127" i="8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BL192" i="8"/>
  <c r="BK192" i="8"/>
  <c r="BJ192" i="8"/>
  <c r="BI192" i="8"/>
  <c r="BH192" i="8"/>
  <c r="BG192" i="8"/>
  <c r="BF192" i="8"/>
  <c r="BE192" i="8"/>
  <c r="BD192" i="8"/>
  <c r="BC192" i="8"/>
  <c r="BB192" i="8"/>
  <c r="BA192" i="8"/>
  <c r="AZ192" i="8"/>
  <c r="AY192" i="8"/>
  <c r="AX192" i="8"/>
  <c r="AW192" i="8"/>
  <c r="AV192" i="8"/>
  <c r="AU192" i="8"/>
  <c r="AT192" i="8"/>
  <c r="AS192" i="8"/>
  <c r="AR192" i="8"/>
  <c r="AQ192" i="8"/>
  <c r="AP192" i="8"/>
  <c r="AO192" i="8"/>
  <c r="AN192" i="8"/>
  <c r="AM192" i="8"/>
  <c r="AL192" i="8"/>
  <c r="AK192" i="8"/>
  <c r="AJ192" i="8"/>
  <c r="AI192" i="8"/>
  <c r="AH192" i="8"/>
  <c r="AG192" i="8"/>
  <c r="AF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G192" i="8"/>
  <c r="F192" i="8"/>
  <c r="E192" i="8"/>
  <c r="BL196" i="8"/>
  <c r="BK196" i="8"/>
  <c r="BJ196" i="8"/>
  <c r="BI196" i="8"/>
  <c r="BH196" i="8"/>
  <c r="BG196" i="8"/>
  <c r="BF196" i="8"/>
  <c r="BE196" i="8"/>
  <c r="BD196" i="8"/>
  <c r="BC196" i="8"/>
  <c r="BB196" i="8"/>
  <c r="BA196" i="8"/>
  <c r="AZ196" i="8"/>
  <c r="AY196" i="8"/>
  <c r="AX196" i="8"/>
  <c r="AW196" i="8"/>
  <c r="AV196" i="8"/>
  <c r="AU196" i="8"/>
  <c r="AT196" i="8"/>
  <c r="AS196" i="8"/>
  <c r="AR196" i="8"/>
  <c r="AQ196" i="8"/>
  <c r="AP196" i="8"/>
  <c r="AO196" i="8"/>
  <c r="AN196" i="8"/>
  <c r="AM196" i="8"/>
  <c r="AL196" i="8"/>
  <c r="AK196" i="8"/>
  <c r="AJ196" i="8"/>
  <c r="AI196" i="8"/>
  <c r="AH196" i="8"/>
  <c r="AG196" i="8"/>
  <c r="AF196" i="8"/>
  <c r="AE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G196" i="8"/>
  <c r="F196" i="8"/>
  <c r="E196" i="8"/>
  <c r="BL106" i="8"/>
  <c r="BK106" i="8"/>
  <c r="BJ106" i="8"/>
  <c r="BI106" i="8"/>
  <c r="BH106" i="8"/>
  <c r="BG106" i="8"/>
  <c r="BF106" i="8"/>
  <c r="BE106" i="8"/>
  <c r="BD106" i="8"/>
  <c r="BC106" i="8"/>
  <c r="BB106" i="8"/>
  <c r="BA106" i="8"/>
  <c r="AZ106" i="8"/>
  <c r="AY106" i="8"/>
  <c r="AX106" i="8"/>
  <c r="AW106" i="8"/>
  <c r="AV106" i="8"/>
  <c r="AU106" i="8"/>
  <c r="AT106" i="8"/>
  <c r="AS106" i="8"/>
  <c r="AR106" i="8"/>
  <c r="AQ106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G106" i="8"/>
  <c r="F106" i="8"/>
  <c r="E106" i="8"/>
  <c r="BL134" i="8"/>
  <c r="BK134" i="8"/>
  <c r="BJ134" i="8"/>
  <c r="BI134" i="8"/>
  <c r="BH134" i="8"/>
  <c r="BG134" i="8"/>
  <c r="BF134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G134" i="8"/>
  <c r="F134" i="8"/>
  <c r="E134" i="8"/>
  <c r="BL191" i="8"/>
  <c r="BK191" i="8"/>
  <c r="BJ191" i="8"/>
  <c r="BI191" i="8"/>
  <c r="BH191" i="8"/>
  <c r="BG191" i="8"/>
  <c r="BF191" i="8"/>
  <c r="BE191" i="8"/>
  <c r="BD191" i="8"/>
  <c r="BC191" i="8"/>
  <c r="BB191" i="8"/>
  <c r="BA191" i="8"/>
  <c r="AZ191" i="8"/>
  <c r="AY191" i="8"/>
  <c r="AX191" i="8"/>
  <c r="AW191" i="8"/>
  <c r="AV191" i="8"/>
  <c r="AU191" i="8"/>
  <c r="AT191" i="8"/>
  <c r="AS191" i="8"/>
  <c r="AR191" i="8"/>
  <c r="AQ191" i="8"/>
  <c r="AP191" i="8"/>
  <c r="AO191" i="8"/>
  <c r="AN191" i="8"/>
  <c r="AM191" i="8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G191" i="8"/>
  <c r="F191" i="8"/>
  <c r="E191" i="8"/>
  <c r="BK9" i="8"/>
  <c r="BG9" i="8"/>
  <c r="BF9" i="8"/>
  <c r="BE9" i="8"/>
  <c r="BD9" i="8"/>
  <c r="BC9" i="8"/>
  <c r="BB9" i="8"/>
  <c r="BA9" i="8"/>
  <c r="AZ9" i="8"/>
  <c r="AY9" i="8"/>
  <c r="AX9" i="8"/>
  <c r="AW9" i="8"/>
  <c r="AV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G9" i="8"/>
  <c r="F9" i="8"/>
  <c r="E9" i="8"/>
  <c r="BL119" i="8"/>
  <c r="BK119" i="8"/>
  <c r="BJ119" i="8"/>
  <c r="BI119" i="8"/>
  <c r="BH119" i="8"/>
  <c r="BG119" i="8"/>
  <c r="BF119" i="8"/>
  <c r="BE119" i="8"/>
  <c r="BD119" i="8"/>
  <c r="BC119" i="8"/>
  <c r="BB119" i="8"/>
  <c r="BA119" i="8"/>
  <c r="AZ119" i="8"/>
  <c r="AY119" i="8"/>
  <c r="AX119" i="8"/>
  <c r="AW119" i="8"/>
  <c r="AV119" i="8"/>
  <c r="AU119" i="8"/>
  <c r="AT119" i="8"/>
  <c r="AS119" i="8"/>
  <c r="AR119" i="8"/>
  <c r="AQ119" i="8"/>
  <c r="AP119" i="8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G119" i="8"/>
  <c r="F119" i="8"/>
  <c r="E119" i="8"/>
  <c r="BL182" i="8"/>
  <c r="BK182" i="8"/>
  <c r="BJ182" i="8"/>
  <c r="BI182" i="8"/>
  <c r="BH182" i="8"/>
  <c r="BG182" i="8"/>
  <c r="BF182" i="8"/>
  <c r="BE182" i="8"/>
  <c r="BD182" i="8"/>
  <c r="BC182" i="8"/>
  <c r="BB182" i="8"/>
  <c r="BA182" i="8"/>
  <c r="AZ182" i="8"/>
  <c r="AY182" i="8"/>
  <c r="AX182" i="8"/>
  <c r="AW182" i="8"/>
  <c r="AV182" i="8"/>
  <c r="AU182" i="8"/>
  <c r="AT182" i="8"/>
  <c r="AS182" i="8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G182" i="8"/>
  <c r="F182" i="8"/>
  <c r="E182" i="8"/>
  <c r="H192" i="8"/>
  <c r="H196" i="8"/>
  <c r="H106" i="8"/>
  <c r="H134" i="8"/>
  <c r="H191" i="8"/>
  <c r="H9" i="8"/>
  <c r="H119" i="8"/>
  <c r="H182" i="8"/>
  <c r="C127" i="8" l="1"/>
  <c r="C182" i="8"/>
  <c r="C191" i="8"/>
  <c r="C106" i="8"/>
  <c r="C192" i="8"/>
  <c r="C134" i="8"/>
  <c r="C196" i="8"/>
  <c r="BL59" i="8"/>
  <c r="BL45" i="8"/>
  <c r="BL82" i="8"/>
  <c r="BL80" i="8"/>
  <c r="BL70" i="8"/>
  <c r="BL39" i="8"/>
  <c r="BL24" i="8"/>
  <c r="BL83" i="8"/>
  <c r="BL75" i="8"/>
  <c r="BL99" i="8"/>
  <c r="BL107" i="8"/>
  <c r="BL52" i="8"/>
  <c r="BL14" i="8"/>
  <c r="BL74" i="8"/>
  <c r="BL108" i="8"/>
  <c r="BL11" i="8"/>
  <c r="BL12" i="8"/>
  <c r="BL42" i="8"/>
  <c r="BL38" i="8"/>
  <c r="BL112" i="8"/>
  <c r="BL120" i="8"/>
  <c r="BL100" i="8"/>
  <c r="BL37" i="8"/>
  <c r="BL30" i="8"/>
  <c r="BL13" i="8"/>
  <c r="BL121" i="8"/>
  <c r="BL36" i="8"/>
  <c r="BL57" i="8"/>
  <c r="BL122" i="8"/>
  <c r="BL4" i="8"/>
  <c r="BL123" i="8"/>
  <c r="BL124" i="8"/>
  <c r="BL32" i="8"/>
  <c r="BL8" i="8"/>
  <c r="BL29" i="8"/>
  <c r="BL125" i="8"/>
  <c r="BL109" i="8"/>
  <c r="BL126" i="8"/>
  <c r="BL53" i="8"/>
  <c r="BL101" i="8"/>
  <c r="BL110" i="8"/>
  <c r="BL68" i="8"/>
  <c r="BL129" i="8"/>
  <c r="BL20" i="8"/>
  <c r="BL31" i="8"/>
  <c r="BL94" i="8"/>
  <c r="BL131" i="8"/>
  <c r="BL56" i="8"/>
  <c r="BL69" i="8"/>
  <c r="BL113" i="8"/>
  <c r="BL15" i="8"/>
  <c r="BL40" i="8"/>
  <c r="BL26" i="8"/>
  <c r="BL97" i="8"/>
  <c r="BL43" i="8"/>
  <c r="BL145" i="8"/>
  <c r="BL77" i="8"/>
  <c r="BL147" i="8"/>
  <c r="BL148" i="8"/>
  <c r="BL150" i="8"/>
  <c r="BL151" i="8"/>
  <c r="BL62" i="8"/>
  <c r="BL79" i="8"/>
  <c r="BL152" i="8"/>
  <c r="BL153" i="8"/>
  <c r="BL104" i="8"/>
  <c r="BL65" i="8"/>
  <c r="BL154" i="8"/>
  <c r="BL155" i="8"/>
  <c r="BL156" i="8"/>
  <c r="BL22" i="8"/>
  <c r="BL157" i="8"/>
  <c r="BL130" i="8"/>
  <c r="BL158" i="8"/>
  <c r="BL159" i="8"/>
  <c r="BL91" i="8"/>
  <c r="BL160" i="8"/>
  <c r="BL161" i="8"/>
  <c r="BL163" i="8"/>
  <c r="BL132" i="8"/>
  <c r="BL133" i="8"/>
  <c r="BL164" i="8"/>
  <c r="BL81" i="8"/>
  <c r="BL167" i="8"/>
  <c r="BL50" i="8"/>
  <c r="BL146" i="8"/>
  <c r="BL183" i="8"/>
  <c r="BL76" i="8"/>
  <c r="BL185" i="8"/>
  <c r="BL168" i="8"/>
  <c r="BL89" i="8"/>
  <c r="BL41" i="8"/>
  <c r="BL17" i="8"/>
  <c r="BL188" i="8"/>
  <c r="BL143" i="8"/>
  <c r="BL67" i="8"/>
  <c r="BL84" i="8"/>
  <c r="BL193" i="8"/>
  <c r="BL195" i="8"/>
  <c r="BL10" i="8"/>
  <c r="BL206" i="8"/>
  <c r="BL207" i="8"/>
  <c r="BL208" i="8"/>
  <c r="BL209" i="8"/>
  <c r="BL210" i="8"/>
  <c r="BL211" i="8"/>
  <c r="BL58" i="8"/>
  <c r="BL71" i="8"/>
  <c r="BL212" i="8"/>
  <c r="BL213" i="8"/>
  <c r="BL44" i="8"/>
  <c r="BL215" i="8"/>
  <c r="BL34" i="8"/>
  <c r="BL190" i="8"/>
  <c r="BL216" i="8"/>
  <c r="BL217" i="8"/>
  <c r="BL218" i="8"/>
  <c r="BL219" i="8"/>
  <c r="BL220" i="8"/>
  <c r="BL166" i="8"/>
  <c r="BL189" i="8"/>
  <c r="BL3" i="8"/>
  <c r="BL92" i="8"/>
  <c r="BK59" i="8"/>
  <c r="BK45" i="8"/>
  <c r="BK82" i="8"/>
  <c r="BK80" i="8"/>
  <c r="BK70" i="8"/>
  <c r="BK39" i="8"/>
  <c r="BK24" i="8"/>
  <c r="BK83" i="8"/>
  <c r="BK75" i="8"/>
  <c r="BK99" i="8"/>
  <c r="BK107" i="8"/>
  <c r="BK52" i="8"/>
  <c r="BK14" i="8"/>
  <c r="BK74" i="8"/>
  <c r="BK108" i="8"/>
  <c r="BK11" i="8"/>
  <c r="BK12" i="8"/>
  <c r="BK42" i="8"/>
  <c r="BK38" i="8"/>
  <c r="BK112" i="8"/>
  <c r="BK120" i="8"/>
  <c r="BK100" i="8"/>
  <c r="BK37" i="8"/>
  <c r="BK30" i="8"/>
  <c r="BK13" i="8"/>
  <c r="BK121" i="8"/>
  <c r="BK36" i="8"/>
  <c r="BK57" i="8"/>
  <c r="BK122" i="8"/>
  <c r="BK4" i="8"/>
  <c r="BK123" i="8"/>
  <c r="BK124" i="8"/>
  <c r="BK32" i="8"/>
  <c r="BK8" i="8"/>
  <c r="BK29" i="8"/>
  <c r="BK125" i="8"/>
  <c r="BK109" i="8"/>
  <c r="BK126" i="8"/>
  <c r="BK53" i="8"/>
  <c r="BK101" i="8"/>
  <c r="BK110" i="8"/>
  <c r="BK68" i="8"/>
  <c r="BK129" i="8"/>
  <c r="BK20" i="8"/>
  <c r="BK31" i="8"/>
  <c r="BK94" i="8"/>
  <c r="BK131" i="8"/>
  <c r="BK56" i="8"/>
  <c r="BK69" i="8"/>
  <c r="BK113" i="8"/>
  <c r="BK15" i="8"/>
  <c r="BK40" i="8"/>
  <c r="BK26" i="8"/>
  <c r="BK97" i="8"/>
  <c r="BK43" i="8"/>
  <c r="BK145" i="8"/>
  <c r="BK77" i="8"/>
  <c r="BK147" i="8"/>
  <c r="BK148" i="8"/>
  <c r="BK150" i="8"/>
  <c r="BK151" i="8"/>
  <c r="BK62" i="8"/>
  <c r="BK79" i="8"/>
  <c r="BK152" i="8"/>
  <c r="BK153" i="8"/>
  <c r="BK104" i="8"/>
  <c r="BK65" i="8"/>
  <c r="BK154" i="8"/>
  <c r="BK155" i="8"/>
  <c r="BK156" i="8"/>
  <c r="BK22" i="8"/>
  <c r="BK157" i="8"/>
  <c r="BK130" i="8"/>
  <c r="BK158" i="8"/>
  <c r="BK159" i="8"/>
  <c r="BK91" i="8"/>
  <c r="BK160" i="8"/>
  <c r="BK161" i="8"/>
  <c r="BK163" i="8"/>
  <c r="BK132" i="8"/>
  <c r="BK133" i="8"/>
  <c r="BK164" i="8"/>
  <c r="BK81" i="8"/>
  <c r="BK167" i="8"/>
  <c r="BK50" i="8"/>
  <c r="BK146" i="8"/>
  <c r="BK183" i="8"/>
  <c r="BK76" i="8"/>
  <c r="BK185" i="8"/>
  <c r="BK168" i="8"/>
  <c r="BK89" i="8"/>
  <c r="BK41" i="8"/>
  <c r="BK17" i="8"/>
  <c r="BK188" i="8"/>
  <c r="BK16" i="8"/>
  <c r="BK143" i="8"/>
  <c r="BK7" i="8"/>
  <c r="BK67" i="8"/>
  <c r="BK84" i="8"/>
  <c r="BK193" i="8"/>
  <c r="BK195" i="8"/>
  <c r="BK10" i="8"/>
  <c r="BK206" i="8"/>
  <c r="BK207" i="8"/>
  <c r="BK208" i="8"/>
  <c r="BK209" i="8"/>
  <c r="BK210" i="8"/>
  <c r="BK211" i="8"/>
  <c r="BK58" i="8"/>
  <c r="BK71" i="8"/>
  <c r="BK212" i="8"/>
  <c r="BK213" i="8"/>
  <c r="BK44" i="8"/>
  <c r="BK215" i="8"/>
  <c r="BK34" i="8"/>
  <c r="BK190" i="8"/>
  <c r="BK216" i="8"/>
  <c r="BK217" i="8"/>
  <c r="BK218" i="8"/>
  <c r="BK219" i="8"/>
  <c r="BK220" i="8"/>
  <c r="BK166" i="8"/>
  <c r="BK189" i="8"/>
  <c r="BK92" i="8"/>
  <c r="BJ2" i="8"/>
  <c r="BJ5" i="8"/>
  <c r="BJ59" i="8"/>
  <c r="BJ45" i="8"/>
  <c r="BJ82" i="8"/>
  <c r="BJ80" i="8"/>
  <c r="BJ70" i="8"/>
  <c r="BJ39" i="8"/>
  <c r="BJ24" i="8"/>
  <c r="BJ83" i="8"/>
  <c r="BJ75" i="8"/>
  <c r="BJ99" i="8"/>
  <c r="BJ107" i="8"/>
  <c r="BJ52" i="8"/>
  <c r="BJ14" i="8"/>
  <c r="BJ74" i="8"/>
  <c r="BJ108" i="8"/>
  <c r="BJ11" i="8"/>
  <c r="BJ12" i="8"/>
  <c r="BJ42" i="8"/>
  <c r="BJ38" i="8"/>
  <c r="BJ112" i="8"/>
  <c r="BJ120" i="8"/>
  <c r="BJ100" i="8"/>
  <c r="BJ37" i="8"/>
  <c r="BJ30" i="8"/>
  <c r="BJ13" i="8"/>
  <c r="BJ121" i="8"/>
  <c r="BJ36" i="8"/>
  <c r="BJ57" i="8"/>
  <c r="BJ122" i="8"/>
  <c r="BJ123" i="8"/>
  <c r="BJ124" i="8"/>
  <c r="BJ32" i="8"/>
  <c r="BJ8" i="8"/>
  <c r="BJ29" i="8"/>
  <c r="BJ125" i="8"/>
  <c r="BJ109" i="8"/>
  <c r="BJ126" i="8"/>
  <c r="BJ53" i="8"/>
  <c r="BJ101" i="8"/>
  <c r="BJ110" i="8"/>
  <c r="BJ68" i="8"/>
  <c r="BJ129" i="8"/>
  <c r="BJ20" i="8"/>
  <c r="BJ31" i="8"/>
  <c r="BJ94" i="8"/>
  <c r="BJ131" i="8"/>
  <c r="BJ56" i="8"/>
  <c r="BJ69" i="8"/>
  <c r="BJ113" i="8"/>
  <c r="BJ15" i="8"/>
  <c r="BJ40" i="8"/>
  <c r="BJ26" i="8"/>
  <c r="BJ97" i="8"/>
  <c r="BJ43" i="8"/>
  <c r="BJ145" i="8"/>
  <c r="BJ77" i="8"/>
  <c r="BJ147" i="8"/>
  <c r="BJ148" i="8"/>
  <c r="BJ150" i="8"/>
  <c r="BJ151" i="8"/>
  <c r="BJ62" i="8"/>
  <c r="BJ79" i="8"/>
  <c r="BJ152" i="8"/>
  <c r="BJ153" i="8"/>
  <c r="BJ104" i="8"/>
  <c r="BJ65" i="8"/>
  <c r="BJ154" i="8"/>
  <c r="BJ155" i="8"/>
  <c r="BJ156" i="8"/>
  <c r="BJ22" i="8"/>
  <c r="BJ157" i="8"/>
  <c r="BJ130" i="8"/>
  <c r="BJ158" i="8"/>
  <c r="BJ159" i="8"/>
  <c r="BJ91" i="8"/>
  <c r="BJ160" i="8"/>
  <c r="BJ161" i="8"/>
  <c r="BJ163" i="8"/>
  <c r="BJ132" i="8"/>
  <c r="BJ133" i="8"/>
  <c r="BJ164" i="8"/>
  <c r="BJ81" i="8"/>
  <c r="BJ167" i="8"/>
  <c r="BJ50" i="8"/>
  <c r="BJ146" i="8"/>
  <c r="BJ183" i="8"/>
  <c r="BJ76" i="8"/>
  <c r="BJ185" i="8"/>
  <c r="BJ168" i="8"/>
  <c r="BJ89" i="8"/>
  <c r="BJ41" i="8"/>
  <c r="BJ17" i="8"/>
  <c r="BJ188" i="8"/>
  <c r="BJ16" i="8"/>
  <c r="BJ143" i="8"/>
  <c r="BJ7" i="8"/>
  <c r="BJ67" i="8"/>
  <c r="BJ84" i="8"/>
  <c r="BJ193" i="8"/>
  <c r="BJ195" i="8"/>
  <c r="BJ10" i="8"/>
  <c r="BJ206" i="8"/>
  <c r="BJ207" i="8"/>
  <c r="BJ208" i="8"/>
  <c r="BJ209" i="8"/>
  <c r="BJ210" i="8"/>
  <c r="BJ211" i="8"/>
  <c r="BJ58" i="8"/>
  <c r="BJ71" i="8"/>
  <c r="BJ212" i="8"/>
  <c r="BJ213" i="8"/>
  <c r="BJ44" i="8"/>
  <c r="BJ215" i="8"/>
  <c r="BJ34" i="8"/>
  <c r="BJ190" i="8"/>
  <c r="BJ216" i="8"/>
  <c r="BJ217" i="8"/>
  <c r="BJ218" i="8"/>
  <c r="BJ219" i="8"/>
  <c r="BJ220" i="8"/>
  <c r="BJ166" i="8"/>
  <c r="BJ189" i="8"/>
  <c r="BJ92" i="8"/>
  <c r="BI59" i="8"/>
  <c r="BI45" i="8"/>
  <c r="BI82" i="8"/>
  <c r="BI80" i="8"/>
  <c r="BI70" i="8"/>
  <c r="BI39" i="8"/>
  <c r="BI24" i="8"/>
  <c r="BI83" i="8"/>
  <c r="BI75" i="8"/>
  <c r="BI99" i="8"/>
  <c r="BI107" i="8"/>
  <c r="BI52" i="8"/>
  <c r="BI14" i="8"/>
  <c r="BI74" i="8"/>
  <c r="BI108" i="8"/>
  <c r="BI11" i="8"/>
  <c r="BI12" i="8"/>
  <c r="BI42" i="8"/>
  <c r="BI38" i="8"/>
  <c r="BI112" i="8"/>
  <c r="BI120" i="8"/>
  <c r="BI100" i="8"/>
  <c r="BI37" i="8"/>
  <c r="BI30" i="8"/>
  <c r="BI13" i="8"/>
  <c r="BI121" i="8"/>
  <c r="BI36" i="8"/>
  <c r="BI57" i="8"/>
  <c r="BI122" i="8"/>
  <c r="BI123" i="8"/>
  <c r="BI124" i="8"/>
  <c r="BI32" i="8"/>
  <c r="BI8" i="8"/>
  <c r="BI29" i="8"/>
  <c r="BI125" i="8"/>
  <c r="BI109" i="8"/>
  <c r="BI126" i="8"/>
  <c r="BI53" i="8"/>
  <c r="BI101" i="8"/>
  <c r="BI110" i="8"/>
  <c r="BI68" i="8"/>
  <c r="BI129" i="8"/>
  <c r="BI20" i="8"/>
  <c r="BI31" i="8"/>
  <c r="BI94" i="8"/>
  <c r="BI131" i="8"/>
  <c r="BI56" i="8"/>
  <c r="BI69" i="8"/>
  <c r="BI113" i="8"/>
  <c r="BI15" i="8"/>
  <c r="BI40" i="8"/>
  <c r="BI26" i="8"/>
  <c r="BI97" i="8"/>
  <c r="BI43" i="8"/>
  <c r="BI145" i="8"/>
  <c r="BI77" i="8"/>
  <c r="BI147" i="8"/>
  <c r="BI148" i="8"/>
  <c r="BI150" i="8"/>
  <c r="BI151" i="8"/>
  <c r="BI62" i="8"/>
  <c r="BI79" i="8"/>
  <c r="BI152" i="8"/>
  <c r="BI153" i="8"/>
  <c r="BI104" i="8"/>
  <c r="BI65" i="8"/>
  <c r="BI154" i="8"/>
  <c r="BI155" i="8"/>
  <c r="BI156" i="8"/>
  <c r="BI22" i="8"/>
  <c r="BI157" i="8"/>
  <c r="BI130" i="8"/>
  <c r="BI158" i="8"/>
  <c r="BI159" i="8"/>
  <c r="BI91" i="8"/>
  <c r="BI160" i="8"/>
  <c r="BI161" i="8"/>
  <c r="BI163" i="8"/>
  <c r="BI132" i="8"/>
  <c r="BI133" i="8"/>
  <c r="BI164" i="8"/>
  <c r="BI81" i="8"/>
  <c r="BI167" i="8"/>
  <c r="BI50" i="8"/>
  <c r="BI146" i="8"/>
  <c r="BI183" i="8"/>
  <c r="BI76" i="8"/>
  <c r="BI185" i="8"/>
  <c r="BI168" i="8"/>
  <c r="BI89" i="8"/>
  <c r="BI41" i="8"/>
  <c r="BI17" i="8"/>
  <c r="BI188" i="8"/>
  <c r="BI16" i="8"/>
  <c r="BI143" i="8"/>
  <c r="BI7" i="8"/>
  <c r="BI67" i="8"/>
  <c r="BI84" i="8"/>
  <c r="BI193" i="8"/>
  <c r="BI195" i="8"/>
  <c r="BI10" i="8"/>
  <c r="BI206" i="8"/>
  <c r="BI207" i="8"/>
  <c r="BI208" i="8"/>
  <c r="BI209" i="8"/>
  <c r="BI210" i="8"/>
  <c r="BI211" i="8"/>
  <c r="BI58" i="8"/>
  <c r="BI71" i="8"/>
  <c r="BI212" i="8"/>
  <c r="BI213" i="8"/>
  <c r="BI44" i="8"/>
  <c r="BI215" i="8"/>
  <c r="BI34" i="8"/>
  <c r="BI190" i="8"/>
  <c r="BI216" i="8"/>
  <c r="BI217" i="8"/>
  <c r="BI218" i="8"/>
  <c r="BI219" i="8"/>
  <c r="BI220" i="8"/>
  <c r="BI166" i="8"/>
  <c r="BI189" i="8"/>
  <c r="BI3" i="8"/>
  <c r="BI92" i="8"/>
  <c r="BH59" i="8"/>
  <c r="BH45" i="8"/>
  <c r="BH82" i="8"/>
  <c r="BH80" i="8"/>
  <c r="BH70" i="8"/>
  <c r="BH39" i="8"/>
  <c r="BH24" i="8"/>
  <c r="BH83" i="8"/>
  <c r="BH75" i="8"/>
  <c r="BH99" i="8"/>
  <c r="BH107" i="8"/>
  <c r="BH52" i="8"/>
  <c r="BH14" i="8"/>
  <c r="BH74" i="8"/>
  <c r="BH108" i="8"/>
  <c r="BH11" i="8"/>
  <c r="BH12" i="8"/>
  <c r="BH42" i="8"/>
  <c r="BH38" i="8"/>
  <c r="BH112" i="8"/>
  <c r="BH120" i="8"/>
  <c r="BH100" i="8"/>
  <c r="BH37" i="8"/>
  <c r="BH30" i="8"/>
  <c r="BH13" i="8"/>
  <c r="BH121" i="8"/>
  <c r="BH36" i="8"/>
  <c r="BH57" i="8"/>
  <c r="BH122" i="8"/>
  <c r="BH123" i="8"/>
  <c r="BH124" i="8"/>
  <c r="BH32" i="8"/>
  <c r="BH8" i="8"/>
  <c r="BH29" i="8"/>
  <c r="BH125" i="8"/>
  <c r="BH109" i="8"/>
  <c r="BH126" i="8"/>
  <c r="BH53" i="8"/>
  <c r="BH101" i="8"/>
  <c r="BH110" i="8"/>
  <c r="BH68" i="8"/>
  <c r="BH129" i="8"/>
  <c r="BH20" i="8"/>
  <c r="BH31" i="8"/>
  <c r="BH94" i="8"/>
  <c r="BH131" i="8"/>
  <c r="BH56" i="8"/>
  <c r="BH69" i="8"/>
  <c r="BH113" i="8"/>
  <c r="BH15" i="8"/>
  <c r="BH40" i="8"/>
  <c r="BH26" i="8"/>
  <c r="BH97" i="8"/>
  <c r="BH43" i="8"/>
  <c r="BH145" i="8"/>
  <c r="BH77" i="8"/>
  <c r="BH147" i="8"/>
  <c r="BH148" i="8"/>
  <c r="BH150" i="8"/>
  <c r="BH151" i="8"/>
  <c r="BH62" i="8"/>
  <c r="BH79" i="8"/>
  <c r="BH152" i="8"/>
  <c r="BH153" i="8"/>
  <c r="BH104" i="8"/>
  <c r="BH65" i="8"/>
  <c r="BH154" i="8"/>
  <c r="BH155" i="8"/>
  <c r="BH156" i="8"/>
  <c r="BH22" i="8"/>
  <c r="BH157" i="8"/>
  <c r="BH130" i="8"/>
  <c r="BH158" i="8"/>
  <c r="BH159" i="8"/>
  <c r="BH91" i="8"/>
  <c r="BH160" i="8"/>
  <c r="BH161" i="8"/>
  <c r="BH163" i="8"/>
  <c r="BH132" i="8"/>
  <c r="BH133" i="8"/>
  <c r="BH164" i="8"/>
  <c r="BH81" i="8"/>
  <c r="BH167" i="8"/>
  <c r="BH50" i="8"/>
  <c r="BH146" i="8"/>
  <c r="BH183" i="8"/>
  <c r="BH76" i="8"/>
  <c r="BH185" i="8"/>
  <c r="BH168" i="8"/>
  <c r="BH89" i="8"/>
  <c r="BH41" i="8"/>
  <c r="BH17" i="8"/>
  <c r="BH188" i="8"/>
  <c r="BH16" i="8"/>
  <c r="BH143" i="8"/>
  <c r="BH7" i="8"/>
  <c r="BH67" i="8"/>
  <c r="BH84" i="8"/>
  <c r="BH193" i="8"/>
  <c r="BH195" i="8"/>
  <c r="BH10" i="8"/>
  <c r="BH206" i="8"/>
  <c r="BH207" i="8"/>
  <c r="BH208" i="8"/>
  <c r="BH209" i="8"/>
  <c r="BH210" i="8"/>
  <c r="BH211" i="8"/>
  <c r="BH58" i="8"/>
  <c r="BH71" i="8"/>
  <c r="BH212" i="8"/>
  <c r="BH213" i="8"/>
  <c r="BH44" i="8"/>
  <c r="BH215" i="8"/>
  <c r="BH34" i="8"/>
  <c r="BH190" i="8"/>
  <c r="BH216" i="8"/>
  <c r="BH217" i="8"/>
  <c r="BH218" i="8"/>
  <c r="BH219" i="8"/>
  <c r="BH220" i="8"/>
  <c r="BH166" i="8"/>
  <c r="BH189" i="8"/>
  <c r="BH3" i="8"/>
  <c r="BH92" i="8"/>
  <c r="BG2" i="8"/>
  <c r="BG59" i="8"/>
  <c r="BG45" i="8"/>
  <c r="BG82" i="8"/>
  <c r="BG80" i="8"/>
  <c r="BG70" i="8"/>
  <c r="BG39" i="8"/>
  <c r="BG24" i="8"/>
  <c r="BG83" i="8"/>
  <c r="BG75" i="8"/>
  <c r="BG99" i="8"/>
  <c r="BG107" i="8"/>
  <c r="BG52" i="8"/>
  <c r="BG14" i="8"/>
  <c r="BG74" i="8"/>
  <c r="BG108" i="8"/>
  <c r="BG11" i="8"/>
  <c r="BG12" i="8"/>
  <c r="BG42" i="8"/>
  <c r="BG38" i="8"/>
  <c r="BG112" i="8"/>
  <c r="BG120" i="8"/>
  <c r="BG100" i="8"/>
  <c r="BG37" i="8"/>
  <c r="BG30" i="8"/>
  <c r="BG13" i="8"/>
  <c r="BG121" i="8"/>
  <c r="BG36" i="8"/>
  <c r="BG57" i="8"/>
  <c r="BG122" i="8"/>
  <c r="BG4" i="8"/>
  <c r="BG123" i="8"/>
  <c r="BG124" i="8"/>
  <c r="BG32" i="8"/>
  <c r="BG8" i="8"/>
  <c r="BG29" i="8"/>
  <c r="BG125" i="8"/>
  <c r="BG109" i="8"/>
  <c r="BG126" i="8"/>
  <c r="BG53" i="8"/>
  <c r="BG101" i="8"/>
  <c r="BG110" i="8"/>
  <c r="BG68" i="8"/>
  <c r="BG129" i="8"/>
  <c r="BG20" i="8"/>
  <c r="BG31" i="8"/>
  <c r="BG94" i="8"/>
  <c r="BG131" i="8"/>
  <c r="BG56" i="8"/>
  <c r="BG69" i="8"/>
  <c r="BG113" i="8"/>
  <c r="BG15" i="8"/>
  <c r="BG40" i="8"/>
  <c r="BG26" i="8"/>
  <c r="BG97" i="8"/>
  <c r="BG43" i="8"/>
  <c r="BG145" i="8"/>
  <c r="BG77" i="8"/>
  <c r="BG147" i="8"/>
  <c r="BG148" i="8"/>
  <c r="BG150" i="8"/>
  <c r="BG151" i="8"/>
  <c r="BG62" i="8"/>
  <c r="BG79" i="8"/>
  <c r="BG152" i="8"/>
  <c r="BG153" i="8"/>
  <c r="BG104" i="8"/>
  <c r="BG65" i="8"/>
  <c r="BG154" i="8"/>
  <c r="BG155" i="8"/>
  <c r="BG156" i="8"/>
  <c r="BG22" i="8"/>
  <c r="BG157" i="8"/>
  <c r="BG130" i="8"/>
  <c r="BG158" i="8"/>
  <c r="BG159" i="8"/>
  <c r="BG91" i="8"/>
  <c r="BG160" i="8"/>
  <c r="BG161" i="8"/>
  <c r="BG163" i="8"/>
  <c r="BG132" i="8"/>
  <c r="BG133" i="8"/>
  <c r="BG164" i="8"/>
  <c r="BG81" i="8"/>
  <c r="BG167" i="8"/>
  <c r="BG50" i="8"/>
  <c r="BG146" i="8"/>
  <c r="BG183" i="8"/>
  <c r="BG76" i="8"/>
  <c r="BG185" i="8"/>
  <c r="BG168" i="8"/>
  <c r="BG89" i="8"/>
  <c r="BG41" i="8"/>
  <c r="BG17" i="8"/>
  <c r="BG188" i="8"/>
  <c r="BG16" i="8"/>
  <c r="BG143" i="8"/>
  <c r="BG67" i="8"/>
  <c r="BG84" i="8"/>
  <c r="BG193" i="8"/>
  <c r="BG195" i="8"/>
  <c r="BG10" i="8"/>
  <c r="BG206" i="8"/>
  <c r="BG207" i="8"/>
  <c r="BG208" i="8"/>
  <c r="BG209" i="8"/>
  <c r="BG210" i="8"/>
  <c r="BG211" i="8"/>
  <c r="BG58" i="8"/>
  <c r="BG71" i="8"/>
  <c r="BG212" i="8"/>
  <c r="BG213" i="8"/>
  <c r="BG44" i="8"/>
  <c r="BG215" i="8"/>
  <c r="BG34" i="8"/>
  <c r="BG190" i="8"/>
  <c r="BG216" i="8"/>
  <c r="BG217" i="8"/>
  <c r="BG218" i="8"/>
  <c r="BG219" i="8"/>
  <c r="BG220" i="8"/>
  <c r="BG166" i="8"/>
  <c r="BG189" i="8"/>
  <c r="BG3" i="8"/>
  <c r="BG92" i="8"/>
  <c r="BF5" i="8"/>
  <c r="BF59" i="8"/>
  <c r="BF45" i="8"/>
  <c r="BF82" i="8"/>
  <c r="BF80" i="8"/>
  <c r="BF70" i="8"/>
  <c r="BF39" i="8"/>
  <c r="BF24" i="8"/>
  <c r="BF83" i="8"/>
  <c r="BF75" i="8"/>
  <c r="BF99" i="8"/>
  <c r="BF107" i="8"/>
  <c r="BF52" i="8"/>
  <c r="BF14" i="8"/>
  <c r="BF74" i="8"/>
  <c r="BF108" i="8"/>
  <c r="BF11" i="8"/>
  <c r="BF12" i="8"/>
  <c r="BF42" i="8"/>
  <c r="BF38" i="8"/>
  <c r="BF112" i="8"/>
  <c r="BF120" i="8"/>
  <c r="BF100" i="8"/>
  <c r="BF37" i="8"/>
  <c r="BF30" i="8"/>
  <c r="BF13" i="8"/>
  <c r="BF121" i="8"/>
  <c r="BF36" i="8"/>
  <c r="BF57" i="8"/>
  <c r="BF122" i="8"/>
  <c r="BF4" i="8"/>
  <c r="BF123" i="8"/>
  <c r="BF124" i="8"/>
  <c r="BF32" i="8"/>
  <c r="BF8" i="8"/>
  <c r="BF29" i="8"/>
  <c r="BF125" i="8"/>
  <c r="BF109" i="8"/>
  <c r="BF126" i="8"/>
  <c r="BF53" i="8"/>
  <c r="BF101" i="8"/>
  <c r="BF110" i="8"/>
  <c r="BF68" i="8"/>
  <c r="BF129" i="8"/>
  <c r="BF20" i="8"/>
  <c r="BF31" i="8"/>
  <c r="BF94" i="8"/>
  <c r="BF131" i="8"/>
  <c r="BF56" i="8"/>
  <c r="BF69" i="8"/>
  <c r="BF113" i="8"/>
  <c r="BF15" i="8"/>
  <c r="BF40" i="8"/>
  <c r="BF26" i="8"/>
  <c r="BF97" i="8"/>
  <c r="BF43" i="8"/>
  <c r="BF145" i="8"/>
  <c r="BF77" i="8"/>
  <c r="BF147" i="8"/>
  <c r="BF148" i="8"/>
  <c r="BF150" i="8"/>
  <c r="BF151" i="8"/>
  <c r="BF62" i="8"/>
  <c r="BF79" i="8"/>
  <c r="BF152" i="8"/>
  <c r="BF153" i="8"/>
  <c r="BF104" i="8"/>
  <c r="BF65" i="8"/>
  <c r="BF154" i="8"/>
  <c r="BF155" i="8"/>
  <c r="BF156" i="8"/>
  <c r="BF22" i="8"/>
  <c r="BF157" i="8"/>
  <c r="BF130" i="8"/>
  <c r="BF158" i="8"/>
  <c r="BF159" i="8"/>
  <c r="BF91" i="8"/>
  <c r="BF160" i="8"/>
  <c r="BF161" i="8"/>
  <c r="BF163" i="8"/>
  <c r="BF132" i="8"/>
  <c r="BF133" i="8"/>
  <c r="BF164" i="8"/>
  <c r="BF81" i="8"/>
  <c r="BF167" i="8"/>
  <c r="BF50" i="8"/>
  <c r="BF146" i="8"/>
  <c r="BF183" i="8"/>
  <c r="BF76" i="8"/>
  <c r="BF185" i="8"/>
  <c r="BF168" i="8"/>
  <c r="BF89" i="8"/>
  <c r="BF41" i="8"/>
  <c r="BF17" i="8"/>
  <c r="BF188" i="8"/>
  <c r="BF143" i="8"/>
  <c r="BF7" i="8"/>
  <c r="BF67" i="8"/>
  <c r="BF84" i="8"/>
  <c r="BF193" i="8"/>
  <c r="BF195" i="8"/>
  <c r="BF10" i="8"/>
  <c r="BF206" i="8"/>
  <c r="BF207" i="8"/>
  <c r="BF208" i="8"/>
  <c r="BF209" i="8"/>
  <c r="BF210" i="8"/>
  <c r="BF211" i="8"/>
  <c r="BF58" i="8"/>
  <c r="BF71" i="8"/>
  <c r="BF212" i="8"/>
  <c r="BF213" i="8"/>
  <c r="BF44" i="8"/>
  <c r="BF215" i="8"/>
  <c r="BF34" i="8"/>
  <c r="BF190" i="8"/>
  <c r="BF216" i="8"/>
  <c r="BF217" i="8"/>
  <c r="BF218" i="8"/>
  <c r="BF219" i="8"/>
  <c r="BF220" i="8"/>
  <c r="BF166" i="8"/>
  <c r="BF189" i="8"/>
  <c r="BF92" i="8"/>
  <c r="BE2" i="8"/>
  <c r="BE59" i="8"/>
  <c r="BE45" i="8"/>
  <c r="BE82" i="8"/>
  <c r="BE80" i="8"/>
  <c r="BE70" i="8"/>
  <c r="BE39" i="8"/>
  <c r="BE24" i="8"/>
  <c r="BE83" i="8"/>
  <c r="BE75" i="8"/>
  <c r="BE99" i="8"/>
  <c r="BE107" i="8"/>
  <c r="BE52" i="8"/>
  <c r="BE14" i="8"/>
  <c r="BE74" i="8"/>
  <c r="BE108" i="8"/>
  <c r="BE11" i="8"/>
  <c r="BE12" i="8"/>
  <c r="BE42" i="8"/>
  <c r="BE38" i="8"/>
  <c r="BE112" i="8"/>
  <c r="BE120" i="8"/>
  <c r="BE100" i="8"/>
  <c r="BE37" i="8"/>
  <c r="BE30" i="8"/>
  <c r="BE13" i="8"/>
  <c r="BE121" i="8"/>
  <c r="BE36" i="8"/>
  <c r="BE57" i="8"/>
  <c r="BE122" i="8"/>
  <c r="BE4" i="8"/>
  <c r="BE123" i="8"/>
  <c r="BE124" i="8"/>
  <c r="BE32" i="8"/>
  <c r="BE8" i="8"/>
  <c r="BE29" i="8"/>
  <c r="BE125" i="8"/>
  <c r="BE109" i="8"/>
  <c r="BE126" i="8"/>
  <c r="BE53" i="8"/>
  <c r="BE101" i="8"/>
  <c r="BE110" i="8"/>
  <c r="BE68" i="8"/>
  <c r="BE129" i="8"/>
  <c r="BE20" i="8"/>
  <c r="BE31" i="8"/>
  <c r="BE94" i="8"/>
  <c r="BE131" i="8"/>
  <c r="BE56" i="8"/>
  <c r="BE69" i="8"/>
  <c r="BE113" i="8"/>
  <c r="BE15" i="8"/>
  <c r="BE40" i="8"/>
  <c r="BE26" i="8"/>
  <c r="BE97" i="8"/>
  <c r="BE43" i="8"/>
  <c r="BE145" i="8"/>
  <c r="BE77" i="8"/>
  <c r="BE147" i="8"/>
  <c r="BE148" i="8"/>
  <c r="BE150" i="8"/>
  <c r="BE151" i="8"/>
  <c r="BE62" i="8"/>
  <c r="BE79" i="8"/>
  <c r="BE152" i="8"/>
  <c r="BE153" i="8"/>
  <c r="BE104" i="8"/>
  <c r="BE65" i="8"/>
  <c r="BE154" i="8"/>
  <c r="BE155" i="8"/>
  <c r="BE156" i="8"/>
  <c r="BE22" i="8"/>
  <c r="BE157" i="8"/>
  <c r="BE130" i="8"/>
  <c r="BE158" i="8"/>
  <c r="BE159" i="8"/>
  <c r="BE91" i="8"/>
  <c r="BE160" i="8"/>
  <c r="BE161" i="8"/>
  <c r="BE163" i="8"/>
  <c r="BE132" i="8"/>
  <c r="BE133" i="8"/>
  <c r="BE164" i="8"/>
  <c r="BE81" i="8"/>
  <c r="BE167" i="8"/>
  <c r="BE50" i="8"/>
  <c r="BE146" i="8"/>
  <c r="BE183" i="8"/>
  <c r="BE76" i="8"/>
  <c r="BE185" i="8"/>
  <c r="BE168" i="8"/>
  <c r="BE89" i="8"/>
  <c r="BE41" i="8"/>
  <c r="BE17" i="8"/>
  <c r="BE188" i="8"/>
  <c r="BE16" i="8"/>
  <c r="BE143" i="8"/>
  <c r="BE67" i="8"/>
  <c r="BE84" i="8"/>
  <c r="BE193" i="8"/>
  <c r="BE195" i="8"/>
  <c r="BE206" i="8"/>
  <c r="BE207" i="8"/>
  <c r="BE208" i="8"/>
  <c r="BE209" i="8"/>
  <c r="BE210" i="8"/>
  <c r="BE211" i="8"/>
  <c r="BE58" i="8"/>
  <c r="BE71" i="8"/>
  <c r="BE212" i="8"/>
  <c r="BE213" i="8"/>
  <c r="BE44" i="8"/>
  <c r="BE215" i="8"/>
  <c r="BE34" i="8"/>
  <c r="BE190" i="8"/>
  <c r="BE216" i="8"/>
  <c r="BE217" i="8"/>
  <c r="BE218" i="8"/>
  <c r="BE219" i="8"/>
  <c r="BE220" i="8"/>
  <c r="BE166" i="8"/>
  <c r="BE189" i="8"/>
  <c r="BE3" i="8"/>
  <c r="BE92" i="8"/>
  <c r="BD2" i="8"/>
  <c r="BD5" i="8"/>
  <c r="BD59" i="8"/>
  <c r="BD45" i="8"/>
  <c r="BD82" i="8"/>
  <c r="BD80" i="8"/>
  <c r="BD70" i="8"/>
  <c r="BD39" i="8"/>
  <c r="BD24" i="8"/>
  <c r="BD83" i="8"/>
  <c r="BD75" i="8"/>
  <c r="BD99" i="8"/>
  <c r="BD107" i="8"/>
  <c r="BD52" i="8"/>
  <c r="BD14" i="8"/>
  <c r="BD74" i="8"/>
  <c r="BD108" i="8"/>
  <c r="BD11" i="8"/>
  <c r="BD12" i="8"/>
  <c r="BD42" i="8"/>
  <c r="BD38" i="8"/>
  <c r="BD112" i="8"/>
  <c r="BD120" i="8"/>
  <c r="BD100" i="8"/>
  <c r="BD37" i="8"/>
  <c r="BD30" i="8"/>
  <c r="BD13" i="8"/>
  <c r="BD121" i="8"/>
  <c r="BD36" i="8"/>
  <c r="BD57" i="8"/>
  <c r="BD122" i="8"/>
  <c r="BD4" i="8"/>
  <c r="BD123" i="8"/>
  <c r="BD124" i="8"/>
  <c r="BD32" i="8"/>
  <c r="BD8" i="8"/>
  <c r="BD29" i="8"/>
  <c r="BD125" i="8"/>
  <c r="BD109" i="8"/>
  <c r="BD126" i="8"/>
  <c r="BD53" i="8"/>
  <c r="BD101" i="8"/>
  <c r="BD110" i="8"/>
  <c r="BD68" i="8"/>
  <c r="BD129" i="8"/>
  <c r="BD20" i="8"/>
  <c r="BD31" i="8"/>
  <c r="BD94" i="8"/>
  <c r="BD131" i="8"/>
  <c r="BD56" i="8"/>
  <c r="BD69" i="8"/>
  <c r="BD113" i="8"/>
  <c r="BD15" i="8"/>
  <c r="BD40" i="8"/>
  <c r="BD26" i="8"/>
  <c r="BD97" i="8"/>
  <c r="BD43" i="8"/>
  <c r="BD145" i="8"/>
  <c r="BD77" i="8"/>
  <c r="BD147" i="8"/>
  <c r="BD148" i="8"/>
  <c r="BD150" i="8"/>
  <c r="BD151" i="8"/>
  <c r="BD62" i="8"/>
  <c r="BD79" i="8"/>
  <c r="BD152" i="8"/>
  <c r="BD153" i="8"/>
  <c r="BD104" i="8"/>
  <c r="BD65" i="8"/>
  <c r="BD154" i="8"/>
  <c r="BD155" i="8"/>
  <c r="BD156" i="8"/>
  <c r="BD22" i="8"/>
  <c r="BD157" i="8"/>
  <c r="BD130" i="8"/>
  <c r="BD158" i="8"/>
  <c r="BD159" i="8"/>
  <c r="BD91" i="8"/>
  <c r="BD160" i="8"/>
  <c r="BD161" i="8"/>
  <c r="BD163" i="8"/>
  <c r="BD132" i="8"/>
  <c r="BD133" i="8"/>
  <c r="BD164" i="8"/>
  <c r="BD81" i="8"/>
  <c r="BD167" i="8"/>
  <c r="BD50" i="8"/>
  <c r="BD146" i="8"/>
  <c r="BD183" i="8"/>
  <c r="BD76" i="8"/>
  <c r="BD185" i="8"/>
  <c r="BD168" i="8"/>
  <c r="BD89" i="8"/>
  <c r="BD41" i="8"/>
  <c r="BD17" i="8"/>
  <c r="BD188" i="8"/>
  <c r="BD16" i="8"/>
  <c r="BD143" i="8"/>
  <c r="BD67" i="8"/>
  <c r="BD84" i="8"/>
  <c r="BD193" i="8"/>
  <c r="BD195" i="8"/>
  <c r="BD10" i="8"/>
  <c r="BD206" i="8"/>
  <c r="BD207" i="8"/>
  <c r="BD208" i="8"/>
  <c r="BD209" i="8"/>
  <c r="BD210" i="8"/>
  <c r="BD211" i="8"/>
  <c r="BD58" i="8"/>
  <c r="BD71" i="8"/>
  <c r="BD212" i="8"/>
  <c r="BD213" i="8"/>
  <c r="BD44" i="8"/>
  <c r="BD215" i="8"/>
  <c r="BD34" i="8"/>
  <c r="BD190" i="8"/>
  <c r="BD216" i="8"/>
  <c r="BD217" i="8"/>
  <c r="BD218" i="8"/>
  <c r="BD219" i="8"/>
  <c r="BD220" i="8"/>
  <c r="BD166" i="8"/>
  <c r="BD189" i="8"/>
  <c r="BD3" i="8"/>
  <c r="BD92" i="8"/>
  <c r="BC5" i="8"/>
  <c r="BC59" i="8"/>
  <c r="BC45" i="8"/>
  <c r="BC82" i="8"/>
  <c r="BC80" i="8"/>
  <c r="BC70" i="8"/>
  <c r="BC39" i="8"/>
  <c r="BC24" i="8"/>
  <c r="BC83" i="8"/>
  <c r="BC75" i="8"/>
  <c r="BC99" i="8"/>
  <c r="BC107" i="8"/>
  <c r="BC52" i="8"/>
  <c r="BC14" i="8"/>
  <c r="BC74" i="8"/>
  <c r="BC108" i="8"/>
  <c r="BC11" i="8"/>
  <c r="BC12" i="8"/>
  <c r="BC42" i="8"/>
  <c r="BC38" i="8"/>
  <c r="BC112" i="8"/>
  <c r="BC120" i="8"/>
  <c r="BC100" i="8"/>
  <c r="BC37" i="8"/>
  <c r="BC30" i="8"/>
  <c r="BC13" i="8"/>
  <c r="BC121" i="8"/>
  <c r="BC36" i="8"/>
  <c r="BC57" i="8"/>
  <c r="BC122" i="8"/>
  <c r="BC4" i="8"/>
  <c r="BC123" i="8"/>
  <c r="BC124" i="8"/>
  <c r="BC32" i="8"/>
  <c r="BC8" i="8"/>
  <c r="BC29" i="8"/>
  <c r="BC125" i="8"/>
  <c r="BC109" i="8"/>
  <c r="BC126" i="8"/>
  <c r="BC53" i="8"/>
  <c r="BC101" i="8"/>
  <c r="BC110" i="8"/>
  <c r="BC68" i="8"/>
  <c r="BC129" i="8"/>
  <c r="BC20" i="8"/>
  <c r="BC31" i="8"/>
  <c r="BC94" i="8"/>
  <c r="BC131" i="8"/>
  <c r="BC56" i="8"/>
  <c r="BC69" i="8"/>
  <c r="BC113" i="8"/>
  <c r="BC15" i="8"/>
  <c r="BC40" i="8"/>
  <c r="BC26" i="8"/>
  <c r="BC97" i="8"/>
  <c r="BC43" i="8"/>
  <c r="BC145" i="8"/>
  <c r="BC77" i="8"/>
  <c r="BC147" i="8"/>
  <c r="BC148" i="8"/>
  <c r="BC150" i="8"/>
  <c r="BC151" i="8"/>
  <c r="BC62" i="8"/>
  <c r="BC79" i="8"/>
  <c r="BC152" i="8"/>
  <c r="BC153" i="8"/>
  <c r="BC104" i="8"/>
  <c r="BC65" i="8"/>
  <c r="BC154" i="8"/>
  <c r="BC155" i="8"/>
  <c r="BC156" i="8"/>
  <c r="BC22" i="8"/>
  <c r="BC157" i="8"/>
  <c r="BC130" i="8"/>
  <c r="BC158" i="8"/>
  <c r="BC159" i="8"/>
  <c r="BC91" i="8"/>
  <c r="BC160" i="8"/>
  <c r="BC161" i="8"/>
  <c r="BC163" i="8"/>
  <c r="BC132" i="8"/>
  <c r="BC133" i="8"/>
  <c r="BC164" i="8"/>
  <c r="BC81" i="8"/>
  <c r="BC167" i="8"/>
  <c r="BC50" i="8"/>
  <c r="BC146" i="8"/>
  <c r="BC183" i="8"/>
  <c r="BC76" i="8"/>
  <c r="BC185" i="8"/>
  <c r="BC168" i="8"/>
  <c r="BC89" i="8"/>
  <c r="BC41" i="8"/>
  <c r="BC17" i="8"/>
  <c r="BC188" i="8"/>
  <c r="BC16" i="8"/>
  <c r="BC143" i="8"/>
  <c r="BC67" i="8"/>
  <c r="BC84" i="8"/>
  <c r="BC193" i="8"/>
  <c r="BC195" i="8"/>
  <c r="BC10" i="8"/>
  <c r="BC206" i="8"/>
  <c r="BC207" i="8"/>
  <c r="BC208" i="8"/>
  <c r="BC209" i="8"/>
  <c r="BC210" i="8"/>
  <c r="BC211" i="8"/>
  <c r="BC58" i="8"/>
  <c r="BC71" i="8"/>
  <c r="BC212" i="8"/>
  <c r="BC213" i="8"/>
  <c r="BC44" i="8"/>
  <c r="BC215" i="8"/>
  <c r="BC34" i="8"/>
  <c r="BC190" i="8"/>
  <c r="BC216" i="8"/>
  <c r="BC217" i="8"/>
  <c r="BC218" i="8"/>
  <c r="BC219" i="8"/>
  <c r="BC220" i="8"/>
  <c r="BC166" i="8"/>
  <c r="BC189" i="8"/>
  <c r="BC3" i="8"/>
  <c r="BC92" i="8"/>
  <c r="BB59" i="8"/>
  <c r="BB45" i="8"/>
  <c r="BB82" i="8"/>
  <c r="BB80" i="8"/>
  <c r="BB70" i="8"/>
  <c r="BB39" i="8"/>
  <c r="BB24" i="8"/>
  <c r="BB83" i="8"/>
  <c r="BB75" i="8"/>
  <c r="BB99" i="8"/>
  <c r="BB107" i="8"/>
  <c r="BB52" i="8"/>
  <c r="BB74" i="8"/>
  <c r="BB108" i="8"/>
  <c r="BB11" i="8"/>
  <c r="BB12" i="8"/>
  <c r="BB42" i="8"/>
  <c r="BB38" i="8"/>
  <c r="BB112" i="8"/>
  <c r="BB120" i="8"/>
  <c r="BB100" i="8"/>
  <c r="BB37" i="8"/>
  <c r="BB30" i="8"/>
  <c r="BB13" i="8"/>
  <c r="BB121" i="8"/>
  <c r="BB36" i="8"/>
  <c r="BB57" i="8"/>
  <c r="BB122" i="8"/>
  <c r="BB4" i="8"/>
  <c r="BB123" i="8"/>
  <c r="BB124" i="8"/>
  <c r="BB32" i="8"/>
  <c r="BB8" i="8"/>
  <c r="BB29" i="8"/>
  <c r="BB125" i="8"/>
  <c r="BB109" i="8"/>
  <c r="BB126" i="8"/>
  <c r="BB53" i="8"/>
  <c r="BB101" i="8"/>
  <c r="BB110" i="8"/>
  <c r="BB68" i="8"/>
  <c r="BB129" i="8"/>
  <c r="BB20" i="8"/>
  <c r="BB31" i="8"/>
  <c r="BB94" i="8"/>
  <c r="BB131" i="8"/>
  <c r="BB56" i="8"/>
  <c r="BB69" i="8"/>
  <c r="BB113" i="8"/>
  <c r="BB15" i="8"/>
  <c r="BB40" i="8"/>
  <c r="BB26" i="8"/>
  <c r="BB97" i="8"/>
  <c r="BB43" i="8"/>
  <c r="BB145" i="8"/>
  <c r="BB77" i="8"/>
  <c r="BB147" i="8"/>
  <c r="BB148" i="8"/>
  <c r="BB150" i="8"/>
  <c r="BB151" i="8"/>
  <c r="BB62" i="8"/>
  <c r="BB79" i="8"/>
  <c r="BB152" i="8"/>
  <c r="BB153" i="8"/>
  <c r="BB104" i="8"/>
  <c r="BB65" i="8"/>
  <c r="BB154" i="8"/>
  <c r="BB155" i="8"/>
  <c r="BB156" i="8"/>
  <c r="BB22" i="8"/>
  <c r="BB157" i="8"/>
  <c r="BB130" i="8"/>
  <c r="BB158" i="8"/>
  <c r="BB159" i="8"/>
  <c r="BB91" i="8"/>
  <c r="BB160" i="8"/>
  <c r="BB161" i="8"/>
  <c r="BB163" i="8"/>
  <c r="BB132" i="8"/>
  <c r="BB133" i="8"/>
  <c r="BB164" i="8"/>
  <c r="BB81" i="8"/>
  <c r="BB167" i="8"/>
  <c r="BB50" i="8"/>
  <c r="BB146" i="8"/>
  <c r="BB183" i="8"/>
  <c r="BB76" i="8"/>
  <c r="BB185" i="8"/>
  <c r="BB168" i="8"/>
  <c r="BB89" i="8"/>
  <c r="BB41" i="8"/>
  <c r="BB17" i="8"/>
  <c r="BB188" i="8"/>
  <c r="BB16" i="8"/>
  <c r="BB143" i="8"/>
  <c r="BB67" i="8"/>
  <c r="BB84" i="8"/>
  <c r="BB193" i="8"/>
  <c r="BB195" i="8"/>
  <c r="BB10" i="8"/>
  <c r="BB206" i="8"/>
  <c r="BB207" i="8"/>
  <c r="BB208" i="8"/>
  <c r="BB209" i="8"/>
  <c r="BB210" i="8"/>
  <c r="BB211" i="8"/>
  <c r="BB58" i="8"/>
  <c r="BB71" i="8"/>
  <c r="BB212" i="8"/>
  <c r="BB213" i="8"/>
  <c r="BB44" i="8"/>
  <c r="BB215" i="8"/>
  <c r="BB34" i="8"/>
  <c r="BB190" i="8"/>
  <c r="BB216" i="8"/>
  <c r="BB217" i="8"/>
  <c r="BB218" i="8"/>
  <c r="BB219" i="8"/>
  <c r="BB220" i="8"/>
  <c r="BB166" i="8"/>
  <c r="BB189" i="8"/>
  <c r="BB92" i="8"/>
  <c r="BA5" i="8"/>
  <c r="BA59" i="8"/>
  <c r="BA45" i="8"/>
  <c r="BA82" i="8"/>
  <c r="BA80" i="8"/>
  <c r="BA70" i="8"/>
  <c r="BA39" i="8"/>
  <c r="BA24" i="8"/>
  <c r="BA83" i="8"/>
  <c r="BA75" i="8"/>
  <c r="BA99" i="8"/>
  <c r="BA107" i="8"/>
  <c r="BA52" i="8"/>
  <c r="BA14" i="8"/>
  <c r="BA74" i="8"/>
  <c r="BA108" i="8"/>
  <c r="BA11" i="8"/>
  <c r="BA12" i="8"/>
  <c r="BA42" i="8"/>
  <c r="BA38" i="8"/>
  <c r="BA112" i="8"/>
  <c r="BA120" i="8"/>
  <c r="BA100" i="8"/>
  <c r="BA37" i="8"/>
  <c r="BA30" i="8"/>
  <c r="BA13" i="8"/>
  <c r="BA121" i="8"/>
  <c r="BA36" i="8"/>
  <c r="BA57" i="8"/>
  <c r="BA122" i="8"/>
  <c r="BA4" i="8"/>
  <c r="BA123" i="8"/>
  <c r="BA124" i="8"/>
  <c r="BA32" i="8"/>
  <c r="BA8" i="8"/>
  <c r="BA29" i="8"/>
  <c r="BA125" i="8"/>
  <c r="BA109" i="8"/>
  <c r="BA126" i="8"/>
  <c r="BA53" i="8"/>
  <c r="BA101" i="8"/>
  <c r="BA110" i="8"/>
  <c r="BA68" i="8"/>
  <c r="BA129" i="8"/>
  <c r="BA20" i="8"/>
  <c r="BA31" i="8"/>
  <c r="BA94" i="8"/>
  <c r="BA131" i="8"/>
  <c r="BA56" i="8"/>
  <c r="BA69" i="8"/>
  <c r="BA113" i="8"/>
  <c r="BA15" i="8"/>
  <c r="BA40" i="8"/>
  <c r="BA26" i="8"/>
  <c r="BA97" i="8"/>
  <c r="BA43" i="8"/>
  <c r="BA145" i="8"/>
  <c r="BA77" i="8"/>
  <c r="BA147" i="8"/>
  <c r="BA148" i="8"/>
  <c r="BA150" i="8"/>
  <c r="BA151" i="8"/>
  <c r="BA62" i="8"/>
  <c r="BA79" i="8"/>
  <c r="BA152" i="8"/>
  <c r="BA153" i="8"/>
  <c r="BA104" i="8"/>
  <c r="BA65" i="8"/>
  <c r="BA154" i="8"/>
  <c r="BA155" i="8"/>
  <c r="BA156" i="8"/>
  <c r="BA22" i="8"/>
  <c r="BA157" i="8"/>
  <c r="BA130" i="8"/>
  <c r="BA158" i="8"/>
  <c r="BA159" i="8"/>
  <c r="BA91" i="8"/>
  <c r="BA160" i="8"/>
  <c r="BA161" i="8"/>
  <c r="BA163" i="8"/>
  <c r="BA132" i="8"/>
  <c r="BA133" i="8"/>
  <c r="BA164" i="8"/>
  <c r="BA81" i="8"/>
  <c r="BA167" i="8"/>
  <c r="BA50" i="8"/>
  <c r="BA146" i="8"/>
  <c r="BA183" i="8"/>
  <c r="BA76" i="8"/>
  <c r="BA185" i="8"/>
  <c r="BA168" i="8"/>
  <c r="BA89" i="8"/>
  <c r="BA41" i="8"/>
  <c r="BA17" i="8"/>
  <c r="BA188" i="8"/>
  <c r="BA16" i="8"/>
  <c r="BA143" i="8"/>
  <c r="BA7" i="8"/>
  <c r="BA67" i="8"/>
  <c r="BA84" i="8"/>
  <c r="BA193" i="8"/>
  <c r="BA195" i="8"/>
  <c r="BA10" i="8"/>
  <c r="BA206" i="8"/>
  <c r="BA207" i="8"/>
  <c r="BA208" i="8"/>
  <c r="BA209" i="8"/>
  <c r="BA210" i="8"/>
  <c r="BA211" i="8"/>
  <c r="BA58" i="8"/>
  <c r="BA71" i="8"/>
  <c r="BA212" i="8"/>
  <c r="BA213" i="8"/>
  <c r="BA44" i="8"/>
  <c r="BA215" i="8"/>
  <c r="BA34" i="8"/>
  <c r="BA190" i="8"/>
  <c r="BA216" i="8"/>
  <c r="BA217" i="8"/>
  <c r="BA218" i="8"/>
  <c r="BA219" i="8"/>
  <c r="BA220" i="8"/>
  <c r="BA166" i="8"/>
  <c r="BA189" i="8"/>
  <c r="BA3" i="8"/>
  <c r="BA92" i="8"/>
  <c r="AZ5" i="8"/>
  <c r="AZ59" i="8"/>
  <c r="AZ45" i="8"/>
  <c r="AZ82" i="8"/>
  <c r="AZ80" i="8"/>
  <c r="AZ70" i="8"/>
  <c r="AZ39" i="8"/>
  <c r="AZ24" i="8"/>
  <c r="AZ83" i="8"/>
  <c r="AZ75" i="8"/>
  <c r="AZ99" i="8"/>
  <c r="AZ107" i="8"/>
  <c r="AZ52" i="8"/>
  <c r="AZ14" i="8"/>
  <c r="AZ74" i="8"/>
  <c r="AZ108" i="8"/>
  <c r="AZ11" i="8"/>
  <c r="AZ12" i="8"/>
  <c r="AZ42" i="8"/>
  <c r="AZ38" i="8"/>
  <c r="AZ112" i="8"/>
  <c r="AZ120" i="8"/>
  <c r="AZ100" i="8"/>
  <c r="AZ37" i="8"/>
  <c r="AZ30" i="8"/>
  <c r="AZ13" i="8"/>
  <c r="AZ121" i="8"/>
  <c r="AZ36" i="8"/>
  <c r="AZ57" i="8"/>
  <c r="AZ122" i="8"/>
  <c r="AZ4" i="8"/>
  <c r="AZ123" i="8"/>
  <c r="AZ124" i="8"/>
  <c r="AZ32" i="8"/>
  <c r="AZ8" i="8"/>
  <c r="AZ29" i="8"/>
  <c r="AZ125" i="8"/>
  <c r="AZ109" i="8"/>
  <c r="AZ126" i="8"/>
  <c r="AZ53" i="8"/>
  <c r="AZ101" i="8"/>
  <c r="AZ110" i="8"/>
  <c r="AZ68" i="8"/>
  <c r="AZ129" i="8"/>
  <c r="AZ20" i="8"/>
  <c r="AZ31" i="8"/>
  <c r="AZ94" i="8"/>
  <c r="AZ131" i="8"/>
  <c r="AZ56" i="8"/>
  <c r="AZ69" i="8"/>
  <c r="AZ113" i="8"/>
  <c r="AZ40" i="8"/>
  <c r="AZ26" i="8"/>
  <c r="AZ97" i="8"/>
  <c r="AZ43" i="8"/>
  <c r="AZ145" i="8"/>
  <c r="AZ77" i="8"/>
  <c r="AZ147" i="8"/>
  <c r="AZ148" i="8"/>
  <c r="AZ150" i="8"/>
  <c r="AZ151" i="8"/>
  <c r="AZ62" i="8"/>
  <c r="AZ79" i="8"/>
  <c r="AZ152" i="8"/>
  <c r="AZ153" i="8"/>
  <c r="AZ104" i="8"/>
  <c r="AZ65" i="8"/>
  <c r="AZ154" i="8"/>
  <c r="AZ155" i="8"/>
  <c r="AZ156" i="8"/>
  <c r="AZ22" i="8"/>
  <c r="AZ157" i="8"/>
  <c r="AZ130" i="8"/>
  <c r="AZ158" i="8"/>
  <c r="AZ159" i="8"/>
  <c r="AZ91" i="8"/>
  <c r="AZ160" i="8"/>
  <c r="AZ161" i="8"/>
  <c r="AZ163" i="8"/>
  <c r="AZ132" i="8"/>
  <c r="AZ133" i="8"/>
  <c r="AZ164" i="8"/>
  <c r="AZ81" i="8"/>
  <c r="AZ167" i="8"/>
  <c r="AZ50" i="8"/>
  <c r="AZ146" i="8"/>
  <c r="AZ183" i="8"/>
  <c r="AZ76" i="8"/>
  <c r="AZ185" i="8"/>
  <c r="AZ168" i="8"/>
  <c r="AZ89" i="8"/>
  <c r="AZ41" i="8"/>
  <c r="AZ17" i="8"/>
  <c r="AZ188" i="8"/>
  <c r="AZ16" i="8"/>
  <c r="AZ143" i="8"/>
  <c r="AZ67" i="8"/>
  <c r="AZ84" i="8"/>
  <c r="AZ193" i="8"/>
  <c r="AZ195" i="8"/>
  <c r="AZ10" i="8"/>
  <c r="AZ206" i="8"/>
  <c r="AZ207" i="8"/>
  <c r="AZ208" i="8"/>
  <c r="AZ209" i="8"/>
  <c r="AZ210" i="8"/>
  <c r="AZ211" i="8"/>
  <c r="AZ58" i="8"/>
  <c r="AZ71" i="8"/>
  <c r="AZ212" i="8"/>
  <c r="AZ213" i="8"/>
  <c r="AZ44" i="8"/>
  <c r="AZ215" i="8"/>
  <c r="AZ34" i="8"/>
  <c r="AZ190" i="8"/>
  <c r="AZ216" i="8"/>
  <c r="AZ217" i="8"/>
  <c r="AZ218" i="8"/>
  <c r="AZ219" i="8"/>
  <c r="AZ220" i="8"/>
  <c r="AZ166" i="8"/>
  <c r="AZ189" i="8"/>
  <c r="AZ3" i="8"/>
  <c r="AZ92" i="8"/>
  <c r="AY5" i="8"/>
  <c r="AY59" i="8"/>
  <c r="AY45" i="8"/>
  <c r="AY82" i="8"/>
  <c r="AY80" i="8"/>
  <c r="AY70" i="8"/>
  <c r="AY39" i="8"/>
  <c r="AY24" i="8"/>
  <c r="AY83" i="8"/>
  <c r="AY75" i="8"/>
  <c r="AY99" i="8"/>
  <c r="AY107" i="8"/>
  <c r="AY52" i="8"/>
  <c r="AY14" i="8"/>
  <c r="AY74" i="8"/>
  <c r="AY108" i="8"/>
  <c r="AY11" i="8"/>
  <c r="AY12" i="8"/>
  <c r="AY42" i="8"/>
  <c r="AY38" i="8"/>
  <c r="AY112" i="8"/>
  <c r="AY120" i="8"/>
  <c r="AY100" i="8"/>
  <c r="AY37" i="8"/>
  <c r="AY30" i="8"/>
  <c r="AY13" i="8"/>
  <c r="AY121" i="8"/>
  <c r="AY36" i="8"/>
  <c r="AY57" i="8"/>
  <c r="AY122" i="8"/>
  <c r="AY123" i="8"/>
  <c r="AY124" i="8"/>
  <c r="AY32" i="8"/>
  <c r="AY8" i="8"/>
  <c r="AY29" i="8"/>
  <c r="AY125" i="8"/>
  <c r="AY109" i="8"/>
  <c r="AY126" i="8"/>
  <c r="AY53" i="8"/>
  <c r="AY101" i="8"/>
  <c r="AY110" i="8"/>
  <c r="AY68" i="8"/>
  <c r="AY129" i="8"/>
  <c r="AY20" i="8"/>
  <c r="AY31" i="8"/>
  <c r="AY94" i="8"/>
  <c r="AY131" i="8"/>
  <c r="AY56" i="8"/>
  <c r="AY69" i="8"/>
  <c r="AY113" i="8"/>
  <c r="AY40" i="8"/>
  <c r="AY26" i="8"/>
  <c r="AY97" i="8"/>
  <c r="AY43" i="8"/>
  <c r="AY145" i="8"/>
  <c r="AY77" i="8"/>
  <c r="AY147" i="8"/>
  <c r="AY148" i="8"/>
  <c r="AY150" i="8"/>
  <c r="AY151" i="8"/>
  <c r="AY62" i="8"/>
  <c r="AY79" i="8"/>
  <c r="AY152" i="8"/>
  <c r="AY153" i="8"/>
  <c r="AY104" i="8"/>
  <c r="AY65" i="8"/>
  <c r="AY154" i="8"/>
  <c r="AY155" i="8"/>
  <c r="AY156" i="8"/>
  <c r="AY22" i="8"/>
  <c r="AY157" i="8"/>
  <c r="AY130" i="8"/>
  <c r="AY158" i="8"/>
  <c r="AY159" i="8"/>
  <c r="AY91" i="8"/>
  <c r="AY160" i="8"/>
  <c r="AY161" i="8"/>
  <c r="AY163" i="8"/>
  <c r="AY132" i="8"/>
  <c r="AY133" i="8"/>
  <c r="AY164" i="8"/>
  <c r="AY81" i="8"/>
  <c r="AY167" i="8"/>
  <c r="AY50" i="8"/>
  <c r="AY146" i="8"/>
  <c r="AY183" i="8"/>
  <c r="AY76" i="8"/>
  <c r="AY185" i="8"/>
  <c r="AY168" i="8"/>
  <c r="AY89" i="8"/>
  <c r="AY41" i="8"/>
  <c r="AY17" i="8"/>
  <c r="AY188" i="8"/>
  <c r="AY16" i="8"/>
  <c r="AY143" i="8"/>
  <c r="AY67" i="8"/>
  <c r="AY84" i="8"/>
  <c r="AY193" i="8"/>
  <c r="AY195" i="8"/>
  <c r="AY10" i="8"/>
  <c r="AY206" i="8"/>
  <c r="AY207" i="8"/>
  <c r="AY208" i="8"/>
  <c r="AY209" i="8"/>
  <c r="AY210" i="8"/>
  <c r="AY211" i="8"/>
  <c r="AY58" i="8"/>
  <c r="AY71" i="8"/>
  <c r="AY212" i="8"/>
  <c r="AY213" i="8"/>
  <c r="AY44" i="8"/>
  <c r="AY215" i="8"/>
  <c r="AY34" i="8"/>
  <c r="AY190" i="8"/>
  <c r="AY216" i="8"/>
  <c r="AY217" i="8"/>
  <c r="AY218" i="8"/>
  <c r="AY219" i="8"/>
  <c r="AY220" i="8"/>
  <c r="AY166" i="8"/>
  <c r="AY189" i="8"/>
  <c r="AY3" i="8"/>
  <c r="AY92" i="8"/>
  <c r="AX2" i="8"/>
  <c r="AX5" i="8"/>
  <c r="AX59" i="8"/>
  <c r="AX45" i="8"/>
  <c r="AX82" i="8"/>
  <c r="AX80" i="8"/>
  <c r="AX70" i="8"/>
  <c r="AX39" i="8"/>
  <c r="AX24" i="8"/>
  <c r="AX83" i="8"/>
  <c r="AX75" i="8"/>
  <c r="AX99" i="8"/>
  <c r="AX107" i="8"/>
  <c r="AX52" i="8"/>
  <c r="AX14" i="8"/>
  <c r="AX74" i="8"/>
  <c r="AX108" i="8"/>
  <c r="AX11" i="8"/>
  <c r="AX12" i="8"/>
  <c r="AX42" i="8"/>
  <c r="AX38" i="8"/>
  <c r="AX112" i="8"/>
  <c r="AX120" i="8"/>
  <c r="AX100" i="8"/>
  <c r="AX37" i="8"/>
  <c r="AX30" i="8"/>
  <c r="AX13" i="8"/>
  <c r="AX121" i="8"/>
  <c r="AX36" i="8"/>
  <c r="AX57" i="8"/>
  <c r="AX122" i="8"/>
  <c r="AX123" i="8"/>
  <c r="AX124" i="8"/>
  <c r="AX32" i="8"/>
  <c r="AX8" i="8"/>
  <c r="AX29" i="8"/>
  <c r="AX125" i="8"/>
  <c r="AX109" i="8"/>
  <c r="AX126" i="8"/>
  <c r="AX53" i="8"/>
  <c r="AX101" i="8"/>
  <c r="AX110" i="8"/>
  <c r="AX68" i="8"/>
  <c r="AX129" i="8"/>
  <c r="AX20" i="8"/>
  <c r="AX31" i="8"/>
  <c r="AX94" i="8"/>
  <c r="AX131" i="8"/>
  <c r="AX56" i="8"/>
  <c r="AX69" i="8"/>
  <c r="AX113" i="8"/>
  <c r="AX15" i="8"/>
  <c r="AX40" i="8"/>
  <c r="AX26" i="8"/>
  <c r="AX97" i="8"/>
  <c r="AX43" i="8"/>
  <c r="AX145" i="8"/>
  <c r="AX77" i="8"/>
  <c r="AX147" i="8"/>
  <c r="AX148" i="8"/>
  <c r="AX150" i="8"/>
  <c r="AX151" i="8"/>
  <c r="AX62" i="8"/>
  <c r="AX79" i="8"/>
  <c r="AX152" i="8"/>
  <c r="AX153" i="8"/>
  <c r="AX104" i="8"/>
  <c r="AX65" i="8"/>
  <c r="AX154" i="8"/>
  <c r="AX155" i="8"/>
  <c r="AX156" i="8"/>
  <c r="AX22" i="8"/>
  <c r="AX157" i="8"/>
  <c r="AX130" i="8"/>
  <c r="AX158" i="8"/>
  <c r="AX159" i="8"/>
  <c r="AX91" i="8"/>
  <c r="AX160" i="8"/>
  <c r="AX161" i="8"/>
  <c r="AX163" i="8"/>
  <c r="AX132" i="8"/>
  <c r="AX133" i="8"/>
  <c r="AX164" i="8"/>
  <c r="AX81" i="8"/>
  <c r="AX167" i="8"/>
  <c r="AX50" i="8"/>
  <c r="AX146" i="8"/>
  <c r="AX183" i="8"/>
  <c r="AX76" i="8"/>
  <c r="AX185" i="8"/>
  <c r="AX168" i="8"/>
  <c r="AX89" i="8"/>
  <c r="AX41" i="8"/>
  <c r="AX17" i="8"/>
  <c r="AX188" i="8"/>
  <c r="AX16" i="8"/>
  <c r="AX143" i="8"/>
  <c r="AX67" i="8"/>
  <c r="AX84" i="8"/>
  <c r="AX193" i="8"/>
  <c r="AX195" i="8"/>
  <c r="AX10" i="8"/>
  <c r="AX206" i="8"/>
  <c r="AX207" i="8"/>
  <c r="AX208" i="8"/>
  <c r="AX209" i="8"/>
  <c r="AX210" i="8"/>
  <c r="AX211" i="8"/>
  <c r="AX58" i="8"/>
  <c r="AX71" i="8"/>
  <c r="AX212" i="8"/>
  <c r="AX213" i="8"/>
  <c r="AX44" i="8"/>
  <c r="AX215" i="8"/>
  <c r="AX34" i="8"/>
  <c r="AX190" i="8"/>
  <c r="AX216" i="8"/>
  <c r="AX217" i="8"/>
  <c r="AX218" i="8"/>
  <c r="AX219" i="8"/>
  <c r="AX220" i="8"/>
  <c r="AX166" i="8"/>
  <c r="AX189" i="8"/>
  <c r="AX92" i="8"/>
  <c r="AW5" i="8"/>
  <c r="AW59" i="8"/>
  <c r="AW45" i="8"/>
  <c r="AW82" i="8"/>
  <c r="AW80" i="8"/>
  <c r="AW70" i="8"/>
  <c r="AW39" i="8"/>
  <c r="AW24" i="8"/>
  <c r="AW83" i="8"/>
  <c r="AW75" i="8"/>
  <c r="AW99" i="8"/>
  <c r="AW107" i="8"/>
  <c r="AW52" i="8"/>
  <c r="AW14" i="8"/>
  <c r="AW74" i="8"/>
  <c r="AW108" i="8"/>
  <c r="AW11" i="8"/>
  <c r="AW12" i="8"/>
  <c r="AW42" i="8"/>
  <c r="AW38" i="8"/>
  <c r="AW112" i="8"/>
  <c r="AW120" i="8"/>
  <c r="AW100" i="8"/>
  <c r="AW37" i="8"/>
  <c r="AW30" i="8"/>
  <c r="AW13" i="8"/>
  <c r="AW121" i="8"/>
  <c r="AW36" i="8"/>
  <c r="AW57" i="8"/>
  <c r="AW122" i="8"/>
  <c r="AW123" i="8"/>
  <c r="AW124" i="8"/>
  <c r="AW32" i="8"/>
  <c r="AW8" i="8"/>
  <c r="AW29" i="8"/>
  <c r="AW125" i="8"/>
  <c r="AW109" i="8"/>
  <c r="AW126" i="8"/>
  <c r="AW53" i="8"/>
  <c r="AW101" i="8"/>
  <c r="AW110" i="8"/>
  <c r="AW68" i="8"/>
  <c r="AW129" i="8"/>
  <c r="AW20" i="8"/>
  <c r="AW31" i="8"/>
  <c r="AW94" i="8"/>
  <c r="AW131" i="8"/>
  <c r="AW56" i="8"/>
  <c r="AW69" i="8"/>
  <c r="AW113" i="8"/>
  <c r="AW15" i="8"/>
  <c r="AW40" i="8"/>
  <c r="AW26" i="8"/>
  <c r="AW97" i="8"/>
  <c r="AW43" i="8"/>
  <c r="AW145" i="8"/>
  <c r="AW77" i="8"/>
  <c r="AW147" i="8"/>
  <c r="AW148" i="8"/>
  <c r="AW150" i="8"/>
  <c r="AW151" i="8"/>
  <c r="AW62" i="8"/>
  <c r="AW79" i="8"/>
  <c r="AW152" i="8"/>
  <c r="AW153" i="8"/>
  <c r="AW104" i="8"/>
  <c r="AW65" i="8"/>
  <c r="AW154" i="8"/>
  <c r="AW155" i="8"/>
  <c r="AW156" i="8"/>
  <c r="AW22" i="8"/>
  <c r="AW157" i="8"/>
  <c r="AW130" i="8"/>
  <c r="AW158" i="8"/>
  <c r="AW159" i="8"/>
  <c r="AW91" i="8"/>
  <c r="AW160" i="8"/>
  <c r="AW161" i="8"/>
  <c r="AW163" i="8"/>
  <c r="AW132" i="8"/>
  <c r="AW133" i="8"/>
  <c r="AW164" i="8"/>
  <c r="AW81" i="8"/>
  <c r="AW167" i="8"/>
  <c r="AW50" i="8"/>
  <c r="AW146" i="8"/>
  <c r="AW183" i="8"/>
  <c r="AW76" i="8"/>
  <c r="AW185" i="8"/>
  <c r="AW168" i="8"/>
  <c r="AW89" i="8"/>
  <c r="AW41" i="8"/>
  <c r="AW17" i="8"/>
  <c r="AW188" i="8"/>
  <c r="AW16" i="8"/>
  <c r="AW143" i="8"/>
  <c r="AW67" i="8"/>
  <c r="AW84" i="8"/>
  <c r="AW193" i="8"/>
  <c r="AW195" i="8"/>
  <c r="AW10" i="8"/>
  <c r="AW206" i="8"/>
  <c r="AW207" i="8"/>
  <c r="AW208" i="8"/>
  <c r="AW209" i="8"/>
  <c r="AW210" i="8"/>
  <c r="AW211" i="8"/>
  <c r="AW58" i="8"/>
  <c r="AW71" i="8"/>
  <c r="AW212" i="8"/>
  <c r="AW213" i="8"/>
  <c r="AW44" i="8"/>
  <c r="AW215" i="8"/>
  <c r="AW34" i="8"/>
  <c r="AW190" i="8"/>
  <c r="AW216" i="8"/>
  <c r="AW217" i="8"/>
  <c r="AW218" i="8"/>
  <c r="AW219" i="8"/>
  <c r="AW220" i="8"/>
  <c r="AW166" i="8"/>
  <c r="AW189" i="8"/>
  <c r="AW92" i="8"/>
  <c r="AV2" i="8"/>
  <c r="AV59" i="8"/>
  <c r="AV45" i="8"/>
  <c r="AV82" i="8"/>
  <c r="AV80" i="8"/>
  <c r="AV70" i="8"/>
  <c r="AV39" i="8"/>
  <c r="AV24" i="8"/>
  <c r="AV83" i="8"/>
  <c r="AV75" i="8"/>
  <c r="AV99" i="8"/>
  <c r="AV107" i="8"/>
  <c r="AV52" i="8"/>
  <c r="AV14" i="8"/>
  <c r="AV74" i="8"/>
  <c r="AV108" i="8"/>
  <c r="AV11" i="8"/>
  <c r="AV12" i="8"/>
  <c r="AV42" i="8"/>
  <c r="AV38" i="8"/>
  <c r="AV112" i="8"/>
  <c r="AV120" i="8"/>
  <c r="AV100" i="8"/>
  <c r="AV37" i="8"/>
  <c r="AV30" i="8"/>
  <c r="AV13" i="8"/>
  <c r="AV121" i="8"/>
  <c r="AV36" i="8"/>
  <c r="AV57" i="8"/>
  <c r="AV122" i="8"/>
  <c r="AV123" i="8"/>
  <c r="AV124" i="8"/>
  <c r="AV32" i="8"/>
  <c r="AV8" i="8"/>
  <c r="AV29" i="8"/>
  <c r="AV125" i="8"/>
  <c r="AV109" i="8"/>
  <c r="AV126" i="8"/>
  <c r="AV53" i="8"/>
  <c r="AV101" i="8"/>
  <c r="AV110" i="8"/>
  <c r="AV68" i="8"/>
  <c r="AV129" i="8"/>
  <c r="AV20" i="8"/>
  <c r="AV31" i="8"/>
  <c r="AV94" i="8"/>
  <c r="AV131" i="8"/>
  <c r="AV56" i="8"/>
  <c r="AV69" i="8"/>
  <c r="AV113" i="8"/>
  <c r="AV15" i="8"/>
  <c r="AV40" i="8"/>
  <c r="AV26" i="8"/>
  <c r="AV97" i="8"/>
  <c r="AV43" i="8"/>
  <c r="AV145" i="8"/>
  <c r="AV77" i="8"/>
  <c r="AV147" i="8"/>
  <c r="AV148" i="8"/>
  <c r="AV150" i="8"/>
  <c r="AV151" i="8"/>
  <c r="AV62" i="8"/>
  <c r="AV79" i="8"/>
  <c r="AV152" i="8"/>
  <c r="AV153" i="8"/>
  <c r="AV104" i="8"/>
  <c r="AV65" i="8"/>
  <c r="AV154" i="8"/>
  <c r="AV155" i="8"/>
  <c r="AV156" i="8"/>
  <c r="AV22" i="8"/>
  <c r="AV157" i="8"/>
  <c r="AV130" i="8"/>
  <c r="AV158" i="8"/>
  <c r="AV159" i="8"/>
  <c r="AV91" i="8"/>
  <c r="AV160" i="8"/>
  <c r="AV161" i="8"/>
  <c r="AV163" i="8"/>
  <c r="AV132" i="8"/>
  <c r="AV133" i="8"/>
  <c r="AV164" i="8"/>
  <c r="AV81" i="8"/>
  <c r="AV167" i="8"/>
  <c r="AV50" i="8"/>
  <c r="AV146" i="8"/>
  <c r="AV183" i="8"/>
  <c r="AV76" i="8"/>
  <c r="AV185" i="8"/>
  <c r="AV168" i="8"/>
  <c r="AV89" i="8"/>
  <c r="AV41" i="8"/>
  <c r="AV17" i="8"/>
  <c r="AV188" i="8"/>
  <c r="AV16" i="8"/>
  <c r="AV143" i="8"/>
  <c r="AV67" i="8"/>
  <c r="AV84" i="8"/>
  <c r="AV193" i="8"/>
  <c r="AV195" i="8"/>
  <c r="AV10" i="8"/>
  <c r="AV206" i="8"/>
  <c r="AV207" i="8"/>
  <c r="AV208" i="8"/>
  <c r="AV209" i="8"/>
  <c r="AV210" i="8"/>
  <c r="AV211" i="8"/>
  <c r="AV58" i="8"/>
  <c r="AV71" i="8"/>
  <c r="AV212" i="8"/>
  <c r="AV213" i="8"/>
  <c r="AV44" i="8"/>
  <c r="AV215" i="8"/>
  <c r="AV34" i="8"/>
  <c r="AV190" i="8"/>
  <c r="AV216" i="8"/>
  <c r="AV217" i="8"/>
  <c r="AV218" i="8"/>
  <c r="AV219" i="8"/>
  <c r="AV220" i="8"/>
  <c r="AV166" i="8"/>
  <c r="AV189" i="8"/>
  <c r="AV3" i="8"/>
  <c r="AV92" i="8"/>
  <c r="AU2" i="8"/>
  <c r="AU59" i="8"/>
  <c r="AU45" i="8"/>
  <c r="AU82" i="8"/>
  <c r="AU80" i="8"/>
  <c r="AU70" i="8"/>
  <c r="AU39" i="8"/>
  <c r="AU24" i="8"/>
  <c r="AU83" i="8"/>
  <c r="AU75" i="8"/>
  <c r="AU99" i="8"/>
  <c r="AU107" i="8"/>
  <c r="AU52" i="8"/>
  <c r="AU14" i="8"/>
  <c r="AU74" i="8"/>
  <c r="AU108" i="8"/>
  <c r="AU11" i="8"/>
  <c r="AU12" i="8"/>
  <c r="AU42" i="8"/>
  <c r="AU38" i="8"/>
  <c r="AU112" i="8"/>
  <c r="AU120" i="8"/>
  <c r="AU100" i="8"/>
  <c r="AU37" i="8"/>
  <c r="AU30" i="8"/>
  <c r="AU13" i="8"/>
  <c r="AU121" i="8"/>
  <c r="AU36" i="8"/>
  <c r="AU57" i="8"/>
  <c r="AU122" i="8"/>
  <c r="AU123" i="8"/>
  <c r="AU124" i="8"/>
  <c r="AU32" i="8"/>
  <c r="AU8" i="8"/>
  <c r="AU29" i="8"/>
  <c r="AU125" i="8"/>
  <c r="AU109" i="8"/>
  <c r="AU126" i="8"/>
  <c r="AU53" i="8"/>
  <c r="AU101" i="8"/>
  <c r="AU110" i="8"/>
  <c r="AU68" i="8"/>
  <c r="AU129" i="8"/>
  <c r="AU20" i="8"/>
  <c r="AU31" i="8"/>
  <c r="AU94" i="8"/>
  <c r="AU131" i="8"/>
  <c r="AU56" i="8"/>
  <c r="AU69" i="8"/>
  <c r="AU113" i="8"/>
  <c r="AU15" i="8"/>
  <c r="AU40" i="8"/>
  <c r="AU26" i="8"/>
  <c r="AU97" i="8"/>
  <c r="AU43" i="8"/>
  <c r="AU145" i="8"/>
  <c r="AU77" i="8"/>
  <c r="AU147" i="8"/>
  <c r="AU148" i="8"/>
  <c r="AU150" i="8"/>
  <c r="AU151" i="8"/>
  <c r="AU62" i="8"/>
  <c r="AU79" i="8"/>
  <c r="AU152" i="8"/>
  <c r="AU153" i="8"/>
  <c r="AU104" i="8"/>
  <c r="AU65" i="8"/>
  <c r="AU154" i="8"/>
  <c r="AU155" i="8"/>
  <c r="AU156" i="8"/>
  <c r="AU22" i="8"/>
  <c r="AU157" i="8"/>
  <c r="AU130" i="8"/>
  <c r="AU158" i="8"/>
  <c r="AU159" i="8"/>
  <c r="AU91" i="8"/>
  <c r="AU160" i="8"/>
  <c r="AU161" i="8"/>
  <c r="AU163" i="8"/>
  <c r="AU132" i="8"/>
  <c r="AU133" i="8"/>
  <c r="AU164" i="8"/>
  <c r="AU81" i="8"/>
  <c r="AU167" i="8"/>
  <c r="AU50" i="8"/>
  <c r="AU146" i="8"/>
  <c r="AU183" i="8"/>
  <c r="AU76" i="8"/>
  <c r="AU185" i="8"/>
  <c r="AU168" i="8"/>
  <c r="AU89" i="8"/>
  <c r="AU41" i="8"/>
  <c r="AU17" i="8"/>
  <c r="AU188" i="8"/>
  <c r="AU16" i="8"/>
  <c r="AU143" i="8"/>
  <c r="AU67" i="8"/>
  <c r="AU84" i="8"/>
  <c r="AU193" i="8"/>
  <c r="AU195" i="8"/>
  <c r="AU10" i="8"/>
  <c r="AU206" i="8"/>
  <c r="AU207" i="8"/>
  <c r="AU208" i="8"/>
  <c r="AU209" i="8"/>
  <c r="AU210" i="8"/>
  <c r="AU211" i="8"/>
  <c r="AU58" i="8"/>
  <c r="AU71" i="8"/>
  <c r="AU212" i="8"/>
  <c r="AU213" i="8"/>
  <c r="AU44" i="8"/>
  <c r="AU215" i="8"/>
  <c r="AU34" i="8"/>
  <c r="AU190" i="8"/>
  <c r="AU216" i="8"/>
  <c r="AU217" i="8"/>
  <c r="AU218" i="8"/>
  <c r="AU219" i="8"/>
  <c r="AU220" i="8"/>
  <c r="AU166" i="8"/>
  <c r="AU189" i="8"/>
  <c r="AU3" i="8"/>
  <c r="AU92" i="8"/>
  <c r="AT2" i="8"/>
  <c r="AT59" i="8"/>
  <c r="AT45" i="8"/>
  <c r="AT82" i="8"/>
  <c r="AT80" i="8"/>
  <c r="AT70" i="8"/>
  <c r="AT39" i="8"/>
  <c r="AT24" i="8"/>
  <c r="AT83" i="8"/>
  <c r="AT75" i="8"/>
  <c r="AT99" i="8"/>
  <c r="AT107" i="8"/>
  <c r="AT52" i="8"/>
  <c r="AT14" i="8"/>
  <c r="AT74" i="8"/>
  <c r="AT108" i="8"/>
  <c r="AT11" i="8"/>
  <c r="AT12" i="8"/>
  <c r="AT42" i="8"/>
  <c r="AT38" i="8"/>
  <c r="AT112" i="8"/>
  <c r="AT120" i="8"/>
  <c r="AT100" i="8"/>
  <c r="AT37" i="8"/>
  <c r="AT30" i="8"/>
  <c r="AT13" i="8"/>
  <c r="AT121" i="8"/>
  <c r="AT36" i="8"/>
  <c r="AT57" i="8"/>
  <c r="AT122" i="8"/>
  <c r="AT123" i="8"/>
  <c r="AT124" i="8"/>
  <c r="AT32" i="8"/>
  <c r="AT8" i="8"/>
  <c r="AT29" i="8"/>
  <c r="AT125" i="8"/>
  <c r="AT109" i="8"/>
  <c r="AT126" i="8"/>
  <c r="AT53" i="8"/>
  <c r="AT101" i="8"/>
  <c r="AT110" i="8"/>
  <c r="AT68" i="8"/>
  <c r="AT129" i="8"/>
  <c r="AT20" i="8"/>
  <c r="AT31" i="8"/>
  <c r="AT94" i="8"/>
  <c r="AT131" i="8"/>
  <c r="AT56" i="8"/>
  <c r="AT69" i="8"/>
  <c r="AT113" i="8"/>
  <c r="AT15" i="8"/>
  <c r="AT40" i="8"/>
  <c r="AT26" i="8"/>
  <c r="AT97" i="8"/>
  <c r="AT43" i="8"/>
  <c r="AT145" i="8"/>
  <c r="AT77" i="8"/>
  <c r="AT147" i="8"/>
  <c r="AT148" i="8"/>
  <c r="AT150" i="8"/>
  <c r="AT151" i="8"/>
  <c r="AT62" i="8"/>
  <c r="AT79" i="8"/>
  <c r="AT152" i="8"/>
  <c r="AT153" i="8"/>
  <c r="AT104" i="8"/>
  <c r="AT65" i="8"/>
  <c r="AT154" i="8"/>
  <c r="AT155" i="8"/>
  <c r="AT156" i="8"/>
  <c r="AT22" i="8"/>
  <c r="AT157" i="8"/>
  <c r="AT130" i="8"/>
  <c r="AT158" i="8"/>
  <c r="AT159" i="8"/>
  <c r="AT91" i="8"/>
  <c r="AT160" i="8"/>
  <c r="AT161" i="8"/>
  <c r="AT163" i="8"/>
  <c r="AT132" i="8"/>
  <c r="AT133" i="8"/>
  <c r="AT164" i="8"/>
  <c r="AT81" i="8"/>
  <c r="AT167" i="8"/>
  <c r="AT50" i="8"/>
  <c r="AT146" i="8"/>
  <c r="AT183" i="8"/>
  <c r="AT76" i="8"/>
  <c r="AT185" i="8"/>
  <c r="AT168" i="8"/>
  <c r="AT89" i="8"/>
  <c r="AT41" i="8"/>
  <c r="AT17" i="8"/>
  <c r="AT188" i="8"/>
  <c r="AT16" i="8"/>
  <c r="AT143" i="8"/>
  <c r="AT67" i="8"/>
  <c r="AT84" i="8"/>
  <c r="AT193" i="8"/>
  <c r="AT195" i="8"/>
  <c r="AT10" i="8"/>
  <c r="AT206" i="8"/>
  <c r="AT207" i="8"/>
  <c r="AT208" i="8"/>
  <c r="AT209" i="8"/>
  <c r="AT210" i="8"/>
  <c r="AT211" i="8"/>
  <c r="AT58" i="8"/>
  <c r="AT71" i="8"/>
  <c r="AT212" i="8"/>
  <c r="AT213" i="8"/>
  <c r="AT44" i="8"/>
  <c r="AT215" i="8"/>
  <c r="AT34" i="8"/>
  <c r="AT190" i="8"/>
  <c r="AT216" i="8"/>
  <c r="AT217" i="8"/>
  <c r="AT218" i="8"/>
  <c r="AT219" i="8"/>
  <c r="AT220" i="8"/>
  <c r="AT166" i="8"/>
  <c r="AT189" i="8"/>
  <c r="AT3" i="8"/>
  <c r="AT92" i="8"/>
  <c r="AS59" i="8"/>
  <c r="AS45" i="8"/>
  <c r="AS82" i="8"/>
  <c r="AS80" i="8"/>
  <c r="AS70" i="8"/>
  <c r="AS39" i="8"/>
  <c r="AS24" i="8"/>
  <c r="AS83" i="8"/>
  <c r="AS75" i="8"/>
  <c r="AS99" i="8"/>
  <c r="AS107" i="8"/>
  <c r="AS52" i="8"/>
  <c r="AS14" i="8"/>
  <c r="AS74" i="8"/>
  <c r="AS108" i="8"/>
  <c r="AS11" i="8"/>
  <c r="AS12" i="8"/>
  <c r="AS38" i="8"/>
  <c r="AS112" i="8"/>
  <c r="AS120" i="8"/>
  <c r="AS100" i="8"/>
  <c r="AS37" i="8"/>
  <c r="AS30" i="8"/>
  <c r="AS13" i="8"/>
  <c r="AS121" i="8"/>
  <c r="AS36" i="8"/>
  <c r="AS57" i="8"/>
  <c r="AS122" i="8"/>
  <c r="AS4" i="8"/>
  <c r="AS123" i="8"/>
  <c r="AS124" i="8"/>
  <c r="AS32" i="8"/>
  <c r="AS8" i="8"/>
  <c r="AS29" i="8"/>
  <c r="AS125" i="8"/>
  <c r="AS109" i="8"/>
  <c r="AS126" i="8"/>
  <c r="AS53" i="8"/>
  <c r="AS101" i="8"/>
  <c r="AS110" i="8"/>
  <c r="AS68" i="8"/>
  <c r="AS129" i="8"/>
  <c r="AS20" i="8"/>
  <c r="AS31" i="8"/>
  <c r="AS94" i="8"/>
  <c r="AS131" i="8"/>
  <c r="AS56" i="8"/>
  <c r="AS69" i="8"/>
  <c r="AS113" i="8"/>
  <c r="AS15" i="8"/>
  <c r="AS40" i="8"/>
  <c r="AS26" i="8"/>
  <c r="AS97" i="8"/>
  <c r="AS43" i="8"/>
  <c r="AS145" i="8"/>
  <c r="AS77" i="8"/>
  <c r="AS147" i="8"/>
  <c r="AS148" i="8"/>
  <c r="AS150" i="8"/>
  <c r="AS151" i="8"/>
  <c r="AS62" i="8"/>
  <c r="AS79" i="8"/>
  <c r="AS152" i="8"/>
  <c r="AS153" i="8"/>
  <c r="AS104" i="8"/>
  <c r="AS65" i="8"/>
  <c r="AS154" i="8"/>
  <c r="AS155" i="8"/>
  <c r="AS156" i="8"/>
  <c r="AS22" i="8"/>
  <c r="AS157" i="8"/>
  <c r="AS130" i="8"/>
  <c r="AS158" i="8"/>
  <c r="AS159" i="8"/>
  <c r="AS91" i="8"/>
  <c r="AS160" i="8"/>
  <c r="AS161" i="8"/>
  <c r="AS163" i="8"/>
  <c r="AS132" i="8"/>
  <c r="AS133" i="8"/>
  <c r="AS164" i="8"/>
  <c r="AS81" i="8"/>
  <c r="AS167" i="8"/>
  <c r="AS50" i="8"/>
  <c r="AS146" i="8"/>
  <c r="AS183" i="8"/>
  <c r="AS76" i="8"/>
  <c r="AS185" i="8"/>
  <c r="AS168" i="8"/>
  <c r="AS89" i="8"/>
  <c r="AS41" i="8"/>
  <c r="AS17" i="8"/>
  <c r="AS188" i="8"/>
  <c r="AS16" i="8"/>
  <c r="AS143" i="8"/>
  <c r="AS7" i="8"/>
  <c r="AS67" i="8"/>
  <c r="AS84" i="8"/>
  <c r="AS193" i="8"/>
  <c r="AS195" i="8"/>
  <c r="AS10" i="8"/>
  <c r="AS206" i="8"/>
  <c r="AS207" i="8"/>
  <c r="AS208" i="8"/>
  <c r="AS209" i="8"/>
  <c r="AS210" i="8"/>
  <c r="AS211" i="8"/>
  <c r="AS58" i="8"/>
  <c r="AS71" i="8"/>
  <c r="AS212" i="8"/>
  <c r="AS213" i="8"/>
  <c r="AS44" i="8"/>
  <c r="AS215" i="8"/>
  <c r="AS34" i="8"/>
  <c r="AS190" i="8"/>
  <c r="AS216" i="8"/>
  <c r="AS217" i="8"/>
  <c r="AS218" i="8"/>
  <c r="AS219" i="8"/>
  <c r="AS220" i="8"/>
  <c r="AS166" i="8"/>
  <c r="AS189" i="8"/>
  <c r="AS92" i="8"/>
  <c r="AR5" i="8"/>
  <c r="AR59" i="8"/>
  <c r="AR45" i="8"/>
  <c r="AR82" i="8"/>
  <c r="AR80" i="8"/>
  <c r="AR70" i="8"/>
  <c r="AR39" i="8"/>
  <c r="AR24" i="8"/>
  <c r="AR83" i="8"/>
  <c r="AR75" i="8"/>
  <c r="AR99" i="8"/>
  <c r="AR107" i="8"/>
  <c r="AR52" i="8"/>
  <c r="AR14" i="8"/>
  <c r="AR74" i="8"/>
  <c r="AR108" i="8"/>
  <c r="AR11" i="8"/>
  <c r="AR12" i="8"/>
  <c r="AR42" i="8"/>
  <c r="AR38" i="8"/>
  <c r="AR112" i="8"/>
  <c r="AR120" i="8"/>
  <c r="AR100" i="8"/>
  <c r="AR37" i="8"/>
  <c r="AR30" i="8"/>
  <c r="AR13" i="8"/>
  <c r="AR121" i="8"/>
  <c r="AR36" i="8"/>
  <c r="AR57" i="8"/>
  <c r="AR122" i="8"/>
  <c r="AR4" i="8"/>
  <c r="AR123" i="8"/>
  <c r="AR124" i="8"/>
  <c r="AR32" i="8"/>
  <c r="AR8" i="8"/>
  <c r="AR29" i="8"/>
  <c r="AR125" i="8"/>
  <c r="AR109" i="8"/>
  <c r="AR126" i="8"/>
  <c r="AR53" i="8"/>
  <c r="AR101" i="8"/>
  <c r="AR110" i="8"/>
  <c r="AR68" i="8"/>
  <c r="AR129" i="8"/>
  <c r="AR20" i="8"/>
  <c r="AR31" i="8"/>
  <c r="AR94" i="8"/>
  <c r="AR131" i="8"/>
  <c r="AR56" i="8"/>
  <c r="AR69" i="8"/>
  <c r="AR113" i="8"/>
  <c r="AR15" i="8"/>
  <c r="AR40" i="8"/>
  <c r="AR26" i="8"/>
  <c r="AR97" i="8"/>
  <c r="AR43" i="8"/>
  <c r="AR145" i="8"/>
  <c r="AR77" i="8"/>
  <c r="AR147" i="8"/>
  <c r="AR148" i="8"/>
  <c r="AR150" i="8"/>
  <c r="AR151" i="8"/>
  <c r="AR62" i="8"/>
  <c r="AR79" i="8"/>
  <c r="AR152" i="8"/>
  <c r="AR153" i="8"/>
  <c r="AR104" i="8"/>
  <c r="AR65" i="8"/>
  <c r="AR154" i="8"/>
  <c r="AR155" i="8"/>
  <c r="AR156" i="8"/>
  <c r="AR22" i="8"/>
  <c r="AR157" i="8"/>
  <c r="AR130" i="8"/>
  <c r="AR158" i="8"/>
  <c r="AR159" i="8"/>
  <c r="AR91" i="8"/>
  <c r="AR160" i="8"/>
  <c r="AR161" i="8"/>
  <c r="AR163" i="8"/>
  <c r="AR132" i="8"/>
  <c r="AR133" i="8"/>
  <c r="AR164" i="8"/>
  <c r="AR81" i="8"/>
  <c r="AR167" i="8"/>
  <c r="AR50" i="8"/>
  <c r="AR146" i="8"/>
  <c r="AR183" i="8"/>
  <c r="AR76" i="8"/>
  <c r="AR185" i="8"/>
  <c r="AR168" i="8"/>
  <c r="AR89" i="8"/>
  <c r="AR41" i="8"/>
  <c r="AR17" i="8"/>
  <c r="AR188" i="8"/>
  <c r="AR16" i="8"/>
  <c r="AR143" i="8"/>
  <c r="AR67" i="8"/>
  <c r="AR84" i="8"/>
  <c r="AR193" i="8"/>
  <c r="AR195" i="8"/>
  <c r="AR10" i="8"/>
  <c r="AR206" i="8"/>
  <c r="AR207" i="8"/>
  <c r="AR208" i="8"/>
  <c r="AR209" i="8"/>
  <c r="AR210" i="8"/>
  <c r="AR211" i="8"/>
  <c r="AR58" i="8"/>
  <c r="AR71" i="8"/>
  <c r="AR212" i="8"/>
  <c r="AR213" i="8"/>
  <c r="AR44" i="8"/>
  <c r="AR215" i="8"/>
  <c r="AR34" i="8"/>
  <c r="AR190" i="8"/>
  <c r="AR216" i="8"/>
  <c r="AR217" i="8"/>
  <c r="AR218" i="8"/>
  <c r="AR219" i="8"/>
  <c r="AR220" i="8"/>
  <c r="AR166" i="8"/>
  <c r="AR189" i="8"/>
  <c r="AR3" i="8"/>
  <c r="AR92" i="8"/>
  <c r="AQ2" i="8"/>
  <c r="AQ5" i="8"/>
  <c r="AQ59" i="8"/>
  <c r="AQ45" i="8"/>
  <c r="AQ82" i="8"/>
  <c r="AQ80" i="8"/>
  <c r="AQ70" i="8"/>
  <c r="AQ39" i="8"/>
  <c r="AQ24" i="8"/>
  <c r="AQ83" i="8"/>
  <c r="AQ75" i="8"/>
  <c r="AQ99" i="8"/>
  <c r="AQ107" i="8"/>
  <c r="AQ52" i="8"/>
  <c r="AQ14" i="8"/>
  <c r="AQ74" i="8"/>
  <c r="AQ108" i="8"/>
  <c r="AQ11" i="8"/>
  <c r="AQ12" i="8"/>
  <c r="AQ42" i="8"/>
  <c r="AQ38" i="8"/>
  <c r="AQ112" i="8"/>
  <c r="AQ120" i="8"/>
  <c r="AQ100" i="8"/>
  <c r="AQ37" i="8"/>
  <c r="AQ30" i="8"/>
  <c r="AQ13" i="8"/>
  <c r="AQ121" i="8"/>
  <c r="AQ36" i="8"/>
  <c r="AQ57" i="8"/>
  <c r="AQ122" i="8"/>
  <c r="AQ4" i="8"/>
  <c r="AQ123" i="8"/>
  <c r="AQ124" i="8"/>
  <c r="AQ32" i="8"/>
  <c r="AQ8" i="8"/>
  <c r="AQ29" i="8"/>
  <c r="AQ125" i="8"/>
  <c r="AQ109" i="8"/>
  <c r="AQ126" i="8"/>
  <c r="AQ53" i="8"/>
  <c r="AQ101" i="8"/>
  <c r="AQ110" i="8"/>
  <c r="AQ68" i="8"/>
  <c r="AQ129" i="8"/>
  <c r="AQ20" i="8"/>
  <c r="AQ31" i="8"/>
  <c r="AQ94" i="8"/>
  <c r="AQ131" i="8"/>
  <c r="AQ56" i="8"/>
  <c r="AQ69" i="8"/>
  <c r="AQ113" i="8"/>
  <c r="AQ15" i="8"/>
  <c r="AQ40" i="8"/>
  <c r="AQ26" i="8"/>
  <c r="AQ97" i="8"/>
  <c r="AQ43" i="8"/>
  <c r="AQ145" i="8"/>
  <c r="AQ77" i="8"/>
  <c r="AQ147" i="8"/>
  <c r="AQ148" i="8"/>
  <c r="AQ150" i="8"/>
  <c r="AQ151" i="8"/>
  <c r="AQ62" i="8"/>
  <c r="AQ79" i="8"/>
  <c r="AQ152" i="8"/>
  <c r="AQ153" i="8"/>
  <c r="AQ104" i="8"/>
  <c r="AQ65" i="8"/>
  <c r="AQ154" i="8"/>
  <c r="AQ155" i="8"/>
  <c r="AQ156" i="8"/>
  <c r="AQ22" i="8"/>
  <c r="AQ157" i="8"/>
  <c r="AQ130" i="8"/>
  <c r="AQ158" i="8"/>
  <c r="AQ159" i="8"/>
  <c r="AQ91" i="8"/>
  <c r="AQ160" i="8"/>
  <c r="AQ161" i="8"/>
  <c r="AQ163" i="8"/>
  <c r="AQ132" i="8"/>
  <c r="AQ133" i="8"/>
  <c r="AQ164" i="8"/>
  <c r="AQ81" i="8"/>
  <c r="AQ167" i="8"/>
  <c r="AQ50" i="8"/>
  <c r="AQ146" i="8"/>
  <c r="AQ183" i="8"/>
  <c r="AQ76" i="8"/>
  <c r="AQ185" i="8"/>
  <c r="AQ168" i="8"/>
  <c r="AQ89" i="8"/>
  <c r="AQ41" i="8"/>
  <c r="AQ17" i="8"/>
  <c r="AQ188" i="8"/>
  <c r="AQ16" i="8"/>
  <c r="AQ143" i="8"/>
  <c r="AQ67" i="8"/>
  <c r="AQ84" i="8"/>
  <c r="AQ193" i="8"/>
  <c r="AQ195" i="8"/>
  <c r="AQ10" i="8"/>
  <c r="AQ206" i="8"/>
  <c r="AQ207" i="8"/>
  <c r="AQ208" i="8"/>
  <c r="AQ209" i="8"/>
  <c r="AQ210" i="8"/>
  <c r="AQ211" i="8"/>
  <c r="AQ58" i="8"/>
  <c r="AQ71" i="8"/>
  <c r="AQ212" i="8"/>
  <c r="AQ213" i="8"/>
  <c r="AQ44" i="8"/>
  <c r="AQ215" i="8"/>
  <c r="AQ34" i="8"/>
  <c r="AQ190" i="8"/>
  <c r="AQ216" i="8"/>
  <c r="AQ217" i="8"/>
  <c r="AQ218" i="8"/>
  <c r="AQ219" i="8"/>
  <c r="AQ220" i="8"/>
  <c r="AQ166" i="8"/>
  <c r="AQ189" i="8"/>
  <c r="AQ3" i="8"/>
  <c r="AQ92" i="8"/>
  <c r="AP2" i="8"/>
  <c r="AP5" i="8"/>
  <c r="AP59" i="8"/>
  <c r="AP45" i="8"/>
  <c r="AP82" i="8"/>
  <c r="AP80" i="8"/>
  <c r="AP70" i="8"/>
  <c r="AP39" i="8"/>
  <c r="AP24" i="8"/>
  <c r="AP83" i="8"/>
  <c r="AP75" i="8"/>
  <c r="AP99" i="8"/>
  <c r="AP107" i="8"/>
  <c r="AP52" i="8"/>
  <c r="AP14" i="8"/>
  <c r="AP74" i="8"/>
  <c r="AP108" i="8"/>
  <c r="AP11" i="8"/>
  <c r="AP12" i="8"/>
  <c r="AP42" i="8"/>
  <c r="AP38" i="8"/>
  <c r="AP112" i="8"/>
  <c r="AP120" i="8"/>
  <c r="AP100" i="8"/>
  <c r="AP37" i="8"/>
  <c r="AP30" i="8"/>
  <c r="AP13" i="8"/>
  <c r="AP121" i="8"/>
  <c r="AP36" i="8"/>
  <c r="AP57" i="8"/>
  <c r="AP122" i="8"/>
  <c r="AP4" i="8"/>
  <c r="AP123" i="8"/>
  <c r="AP124" i="8"/>
  <c r="AP32" i="8"/>
  <c r="AP8" i="8"/>
  <c r="AP29" i="8"/>
  <c r="AP125" i="8"/>
  <c r="AP109" i="8"/>
  <c r="AP126" i="8"/>
  <c r="AP53" i="8"/>
  <c r="AP101" i="8"/>
  <c r="AP110" i="8"/>
  <c r="AP68" i="8"/>
  <c r="AP129" i="8"/>
  <c r="AP20" i="8"/>
  <c r="AP31" i="8"/>
  <c r="AP94" i="8"/>
  <c r="AP131" i="8"/>
  <c r="AP56" i="8"/>
  <c r="AP69" i="8"/>
  <c r="AP113" i="8"/>
  <c r="AP15" i="8"/>
  <c r="AP40" i="8"/>
  <c r="AP26" i="8"/>
  <c r="AP97" i="8"/>
  <c r="AP43" i="8"/>
  <c r="AP145" i="8"/>
  <c r="AP77" i="8"/>
  <c r="AP147" i="8"/>
  <c r="AP148" i="8"/>
  <c r="AP150" i="8"/>
  <c r="AP151" i="8"/>
  <c r="AP62" i="8"/>
  <c r="AP79" i="8"/>
  <c r="AP152" i="8"/>
  <c r="AP153" i="8"/>
  <c r="AP104" i="8"/>
  <c r="AP65" i="8"/>
  <c r="AP154" i="8"/>
  <c r="AP155" i="8"/>
  <c r="AP156" i="8"/>
  <c r="AP22" i="8"/>
  <c r="AP157" i="8"/>
  <c r="AP130" i="8"/>
  <c r="AP158" i="8"/>
  <c r="AP159" i="8"/>
  <c r="AP91" i="8"/>
  <c r="AP160" i="8"/>
  <c r="AP161" i="8"/>
  <c r="AP163" i="8"/>
  <c r="AP132" i="8"/>
  <c r="AP133" i="8"/>
  <c r="AP164" i="8"/>
  <c r="AP81" i="8"/>
  <c r="AP167" i="8"/>
  <c r="AP50" i="8"/>
  <c r="AP146" i="8"/>
  <c r="AP183" i="8"/>
  <c r="AP76" i="8"/>
  <c r="AP185" i="8"/>
  <c r="AP168" i="8"/>
  <c r="AP89" i="8"/>
  <c r="AP41" i="8"/>
  <c r="AP17" i="8"/>
  <c r="AP188" i="8"/>
  <c r="AP16" i="8"/>
  <c r="AP143" i="8"/>
  <c r="AP7" i="8"/>
  <c r="AP67" i="8"/>
  <c r="AP84" i="8"/>
  <c r="AP193" i="8"/>
  <c r="AP195" i="8"/>
  <c r="AP10" i="8"/>
  <c r="AP206" i="8"/>
  <c r="AP207" i="8"/>
  <c r="AP208" i="8"/>
  <c r="AP209" i="8"/>
  <c r="AP210" i="8"/>
  <c r="AP211" i="8"/>
  <c r="AP58" i="8"/>
  <c r="AP71" i="8"/>
  <c r="AP212" i="8"/>
  <c r="AP213" i="8"/>
  <c r="AP44" i="8"/>
  <c r="AP215" i="8"/>
  <c r="AP34" i="8"/>
  <c r="AP190" i="8"/>
  <c r="AP216" i="8"/>
  <c r="AP217" i="8"/>
  <c r="AP218" i="8"/>
  <c r="AP219" i="8"/>
  <c r="AP220" i="8"/>
  <c r="AP166" i="8"/>
  <c r="AP189" i="8"/>
  <c r="AP3" i="8"/>
  <c r="AP92" i="8"/>
  <c r="AO2" i="8"/>
  <c r="AO5" i="8"/>
  <c r="AO59" i="8"/>
  <c r="AO45" i="8"/>
  <c r="AO82" i="8"/>
  <c r="AO80" i="8"/>
  <c r="AO70" i="8"/>
  <c r="AO39" i="8"/>
  <c r="AO24" i="8"/>
  <c r="AO83" i="8"/>
  <c r="AO75" i="8"/>
  <c r="AO99" i="8"/>
  <c r="AO107" i="8"/>
  <c r="AO52" i="8"/>
  <c r="AO14" i="8"/>
  <c r="AO74" i="8"/>
  <c r="AO108" i="8"/>
  <c r="AO11" i="8"/>
  <c r="AO12" i="8"/>
  <c r="AO42" i="8"/>
  <c r="AO38" i="8"/>
  <c r="AO112" i="8"/>
  <c r="AO120" i="8"/>
  <c r="AO100" i="8"/>
  <c r="AO37" i="8"/>
  <c r="AO30" i="8"/>
  <c r="AO13" i="8"/>
  <c r="AO121" i="8"/>
  <c r="AO36" i="8"/>
  <c r="AO57" i="8"/>
  <c r="AO122" i="8"/>
  <c r="AO4" i="8"/>
  <c r="AO123" i="8"/>
  <c r="AO124" i="8"/>
  <c r="AO32" i="8"/>
  <c r="AO8" i="8"/>
  <c r="AO29" i="8"/>
  <c r="AO125" i="8"/>
  <c r="AO109" i="8"/>
  <c r="AO126" i="8"/>
  <c r="AO53" i="8"/>
  <c r="AO101" i="8"/>
  <c r="AO110" i="8"/>
  <c r="AO68" i="8"/>
  <c r="AO129" i="8"/>
  <c r="AO20" i="8"/>
  <c r="AO31" i="8"/>
  <c r="AO94" i="8"/>
  <c r="AO131" i="8"/>
  <c r="AO56" i="8"/>
  <c r="AO69" i="8"/>
  <c r="AO113" i="8"/>
  <c r="AO15" i="8"/>
  <c r="AO40" i="8"/>
  <c r="AO26" i="8"/>
  <c r="AO97" i="8"/>
  <c r="AO43" i="8"/>
  <c r="AO145" i="8"/>
  <c r="AO77" i="8"/>
  <c r="AO147" i="8"/>
  <c r="AO148" i="8"/>
  <c r="AO150" i="8"/>
  <c r="AO151" i="8"/>
  <c r="AO62" i="8"/>
  <c r="AO79" i="8"/>
  <c r="AO152" i="8"/>
  <c r="AO153" i="8"/>
  <c r="AO104" i="8"/>
  <c r="AO65" i="8"/>
  <c r="AO154" i="8"/>
  <c r="AO155" i="8"/>
  <c r="AO156" i="8"/>
  <c r="AO22" i="8"/>
  <c r="AO157" i="8"/>
  <c r="AO130" i="8"/>
  <c r="AO158" i="8"/>
  <c r="AO159" i="8"/>
  <c r="AO91" i="8"/>
  <c r="AO160" i="8"/>
  <c r="AO161" i="8"/>
  <c r="AO163" i="8"/>
  <c r="AO132" i="8"/>
  <c r="AO133" i="8"/>
  <c r="AO164" i="8"/>
  <c r="AO81" i="8"/>
  <c r="AO167" i="8"/>
  <c r="AO50" i="8"/>
  <c r="AO146" i="8"/>
  <c r="AO183" i="8"/>
  <c r="AO76" i="8"/>
  <c r="AO185" i="8"/>
  <c r="AO168" i="8"/>
  <c r="AO89" i="8"/>
  <c r="AO41" i="8"/>
  <c r="AO17" i="8"/>
  <c r="AO188" i="8"/>
  <c r="AO16" i="8"/>
  <c r="AO143" i="8"/>
  <c r="AO7" i="8"/>
  <c r="AO67" i="8"/>
  <c r="AO84" i="8"/>
  <c r="AO193" i="8"/>
  <c r="AO195" i="8"/>
  <c r="AO10" i="8"/>
  <c r="AO206" i="8"/>
  <c r="AO207" i="8"/>
  <c r="AO208" i="8"/>
  <c r="AO209" i="8"/>
  <c r="AO210" i="8"/>
  <c r="AO211" i="8"/>
  <c r="AO58" i="8"/>
  <c r="AO71" i="8"/>
  <c r="AO212" i="8"/>
  <c r="AO213" i="8"/>
  <c r="AO44" i="8"/>
  <c r="AO215" i="8"/>
  <c r="AO34" i="8"/>
  <c r="AO190" i="8"/>
  <c r="AO216" i="8"/>
  <c r="AO217" i="8"/>
  <c r="AO218" i="8"/>
  <c r="AO219" i="8"/>
  <c r="AO220" i="8"/>
  <c r="AO166" i="8"/>
  <c r="AO189" i="8"/>
  <c r="AO3" i="8"/>
  <c r="AO92" i="8"/>
  <c r="AN2" i="8"/>
  <c r="AN5" i="8"/>
  <c r="AN59" i="8"/>
  <c r="AN45" i="8"/>
  <c r="AN82" i="8"/>
  <c r="AN80" i="8"/>
  <c r="AN70" i="8"/>
  <c r="AN39" i="8"/>
  <c r="AN24" i="8"/>
  <c r="AN83" i="8"/>
  <c r="AN75" i="8"/>
  <c r="AN99" i="8"/>
  <c r="AN107" i="8"/>
  <c r="AN52" i="8"/>
  <c r="AN14" i="8"/>
  <c r="AN74" i="8"/>
  <c r="AN108" i="8"/>
  <c r="AN11" i="8"/>
  <c r="AN12" i="8"/>
  <c r="AN42" i="8"/>
  <c r="AN38" i="8"/>
  <c r="AN112" i="8"/>
  <c r="AN120" i="8"/>
  <c r="AN100" i="8"/>
  <c r="AN37" i="8"/>
  <c r="AN30" i="8"/>
  <c r="AN13" i="8"/>
  <c r="AN121" i="8"/>
  <c r="AN36" i="8"/>
  <c r="AN57" i="8"/>
  <c r="AN122" i="8"/>
  <c r="AN4" i="8"/>
  <c r="AN123" i="8"/>
  <c r="AN124" i="8"/>
  <c r="AN32" i="8"/>
  <c r="AN8" i="8"/>
  <c r="AN29" i="8"/>
  <c r="AN125" i="8"/>
  <c r="AN109" i="8"/>
  <c r="AN126" i="8"/>
  <c r="AN53" i="8"/>
  <c r="AN101" i="8"/>
  <c r="AN110" i="8"/>
  <c r="AN68" i="8"/>
  <c r="AN129" i="8"/>
  <c r="AN20" i="8"/>
  <c r="AN31" i="8"/>
  <c r="AN94" i="8"/>
  <c r="AN131" i="8"/>
  <c r="AN56" i="8"/>
  <c r="AN69" i="8"/>
  <c r="AN113" i="8"/>
  <c r="AN15" i="8"/>
  <c r="AN40" i="8"/>
  <c r="AN26" i="8"/>
  <c r="AN97" i="8"/>
  <c r="AN43" i="8"/>
  <c r="AN145" i="8"/>
  <c r="AN77" i="8"/>
  <c r="AN147" i="8"/>
  <c r="AN148" i="8"/>
  <c r="AN150" i="8"/>
  <c r="AN151" i="8"/>
  <c r="AN62" i="8"/>
  <c r="AN79" i="8"/>
  <c r="AN152" i="8"/>
  <c r="AN153" i="8"/>
  <c r="AN104" i="8"/>
  <c r="AN65" i="8"/>
  <c r="AN154" i="8"/>
  <c r="AN155" i="8"/>
  <c r="AN156" i="8"/>
  <c r="AN22" i="8"/>
  <c r="AN157" i="8"/>
  <c r="AN130" i="8"/>
  <c r="AN158" i="8"/>
  <c r="AN159" i="8"/>
  <c r="AN91" i="8"/>
  <c r="AN160" i="8"/>
  <c r="AN161" i="8"/>
  <c r="AN163" i="8"/>
  <c r="AN132" i="8"/>
  <c r="AN133" i="8"/>
  <c r="AN164" i="8"/>
  <c r="AN81" i="8"/>
  <c r="AN167" i="8"/>
  <c r="AN50" i="8"/>
  <c r="AN146" i="8"/>
  <c r="AN183" i="8"/>
  <c r="AN76" i="8"/>
  <c r="AN185" i="8"/>
  <c r="AN168" i="8"/>
  <c r="AN89" i="8"/>
  <c r="AN41" i="8"/>
  <c r="AN17" i="8"/>
  <c r="AN188" i="8"/>
  <c r="AN16" i="8"/>
  <c r="AN143" i="8"/>
  <c r="AN7" i="8"/>
  <c r="AN67" i="8"/>
  <c r="AN84" i="8"/>
  <c r="AN193" i="8"/>
  <c r="AN195" i="8"/>
  <c r="AN10" i="8"/>
  <c r="AN206" i="8"/>
  <c r="AN207" i="8"/>
  <c r="AN208" i="8"/>
  <c r="AN209" i="8"/>
  <c r="AN210" i="8"/>
  <c r="AN211" i="8"/>
  <c r="AN58" i="8"/>
  <c r="AN71" i="8"/>
  <c r="AN212" i="8"/>
  <c r="AN213" i="8"/>
  <c r="AN44" i="8"/>
  <c r="AN215" i="8"/>
  <c r="AN34" i="8"/>
  <c r="AN190" i="8"/>
  <c r="AN216" i="8"/>
  <c r="AN217" i="8"/>
  <c r="AN218" i="8"/>
  <c r="AN219" i="8"/>
  <c r="AN220" i="8"/>
  <c r="AN166" i="8"/>
  <c r="AN189" i="8"/>
  <c r="AN3" i="8"/>
  <c r="AN92" i="8"/>
  <c r="AM2" i="8"/>
  <c r="AM5" i="8"/>
  <c r="AM59" i="8"/>
  <c r="AM45" i="8"/>
  <c r="AM82" i="8"/>
  <c r="AM80" i="8"/>
  <c r="AM70" i="8"/>
  <c r="AM39" i="8"/>
  <c r="AM24" i="8"/>
  <c r="AM83" i="8"/>
  <c r="AM75" i="8"/>
  <c r="AM99" i="8"/>
  <c r="AM107" i="8"/>
  <c r="AM52" i="8"/>
  <c r="AM14" i="8"/>
  <c r="AM74" i="8"/>
  <c r="AM108" i="8"/>
  <c r="AM11" i="8"/>
  <c r="AM12" i="8"/>
  <c r="AM42" i="8"/>
  <c r="AM38" i="8"/>
  <c r="AM112" i="8"/>
  <c r="AM120" i="8"/>
  <c r="AM100" i="8"/>
  <c r="AM37" i="8"/>
  <c r="AM30" i="8"/>
  <c r="AM13" i="8"/>
  <c r="AM121" i="8"/>
  <c r="AM36" i="8"/>
  <c r="AM57" i="8"/>
  <c r="AM122" i="8"/>
  <c r="AM4" i="8"/>
  <c r="AM123" i="8"/>
  <c r="AM124" i="8"/>
  <c r="AM32" i="8"/>
  <c r="AM8" i="8"/>
  <c r="AM29" i="8"/>
  <c r="AM125" i="8"/>
  <c r="AM109" i="8"/>
  <c r="AM126" i="8"/>
  <c r="AM53" i="8"/>
  <c r="AM101" i="8"/>
  <c r="AM110" i="8"/>
  <c r="AM68" i="8"/>
  <c r="AM129" i="8"/>
  <c r="AM20" i="8"/>
  <c r="AM31" i="8"/>
  <c r="AM94" i="8"/>
  <c r="AM131" i="8"/>
  <c r="AM56" i="8"/>
  <c r="AM69" i="8"/>
  <c r="AM113" i="8"/>
  <c r="AM15" i="8"/>
  <c r="AM40" i="8"/>
  <c r="AM26" i="8"/>
  <c r="AM97" i="8"/>
  <c r="AM43" i="8"/>
  <c r="AM145" i="8"/>
  <c r="AM77" i="8"/>
  <c r="AM147" i="8"/>
  <c r="AM148" i="8"/>
  <c r="AM150" i="8"/>
  <c r="AM151" i="8"/>
  <c r="AM62" i="8"/>
  <c r="AM79" i="8"/>
  <c r="AM152" i="8"/>
  <c r="AM153" i="8"/>
  <c r="AM104" i="8"/>
  <c r="AM65" i="8"/>
  <c r="AM154" i="8"/>
  <c r="AM155" i="8"/>
  <c r="AM156" i="8"/>
  <c r="AM22" i="8"/>
  <c r="AM157" i="8"/>
  <c r="AM130" i="8"/>
  <c r="AM158" i="8"/>
  <c r="AM159" i="8"/>
  <c r="AM91" i="8"/>
  <c r="AM160" i="8"/>
  <c r="AM161" i="8"/>
  <c r="AM163" i="8"/>
  <c r="AM132" i="8"/>
  <c r="AM133" i="8"/>
  <c r="AM164" i="8"/>
  <c r="AM81" i="8"/>
  <c r="AM167" i="8"/>
  <c r="AM50" i="8"/>
  <c r="AM146" i="8"/>
  <c r="AM183" i="8"/>
  <c r="AM76" i="8"/>
  <c r="AM185" i="8"/>
  <c r="AM168" i="8"/>
  <c r="AM89" i="8"/>
  <c r="AM41" i="8"/>
  <c r="AM17" i="8"/>
  <c r="AM188" i="8"/>
  <c r="AM16" i="8"/>
  <c r="AM143" i="8"/>
  <c r="AM7" i="8"/>
  <c r="AM67" i="8"/>
  <c r="AM84" i="8"/>
  <c r="AM193" i="8"/>
  <c r="AM195" i="8"/>
  <c r="AM10" i="8"/>
  <c r="AM206" i="8"/>
  <c r="AM207" i="8"/>
  <c r="AM208" i="8"/>
  <c r="AM209" i="8"/>
  <c r="AM210" i="8"/>
  <c r="AM211" i="8"/>
  <c r="AM58" i="8"/>
  <c r="AM71" i="8"/>
  <c r="AM212" i="8"/>
  <c r="AM213" i="8"/>
  <c r="AM44" i="8"/>
  <c r="AM215" i="8"/>
  <c r="AM34" i="8"/>
  <c r="AM190" i="8"/>
  <c r="AM216" i="8"/>
  <c r="AM217" i="8"/>
  <c r="AM218" i="8"/>
  <c r="AM219" i="8"/>
  <c r="AM220" i="8"/>
  <c r="AM166" i="8"/>
  <c r="AM189" i="8"/>
  <c r="AM3" i="8"/>
  <c r="AM92" i="8"/>
  <c r="AL2" i="8"/>
  <c r="AL5" i="8"/>
  <c r="AL59" i="8"/>
  <c r="AL45" i="8"/>
  <c r="AL82" i="8"/>
  <c r="AL80" i="8"/>
  <c r="AL70" i="8"/>
  <c r="AL39" i="8"/>
  <c r="AL24" i="8"/>
  <c r="AL83" i="8"/>
  <c r="AL75" i="8"/>
  <c r="AL99" i="8"/>
  <c r="AL107" i="8"/>
  <c r="AL52" i="8"/>
  <c r="AL14" i="8"/>
  <c r="AL74" i="8"/>
  <c r="AL108" i="8"/>
  <c r="AL11" i="8"/>
  <c r="AL12" i="8"/>
  <c r="AL42" i="8"/>
  <c r="AL38" i="8"/>
  <c r="AL112" i="8"/>
  <c r="AL120" i="8"/>
  <c r="AL100" i="8"/>
  <c r="AL37" i="8"/>
  <c r="AL30" i="8"/>
  <c r="AL13" i="8"/>
  <c r="AL121" i="8"/>
  <c r="AL36" i="8"/>
  <c r="AL57" i="8"/>
  <c r="AL122" i="8"/>
  <c r="AL4" i="8"/>
  <c r="AL123" i="8"/>
  <c r="AL124" i="8"/>
  <c r="AL32" i="8"/>
  <c r="AL8" i="8"/>
  <c r="AL29" i="8"/>
  <c r="AL125" i="8"/>
  <c r="AL109" i="8"/>
  <c r="AL126" i="8"/>
  <c r="AL53" i="8"/>
  <c r="AL101" i="8"/>
  <c r="AL110" i="8"/>
  <c r="AL68" i="8"/>
  <c r="AL129" i="8"/>
  <c r="AL20" i="8"/>
  <c r="AL31" i="8"/>
  <c r="AL94" i="8"/>
  <c r="AL131" i="8"/>
  <c r="AL56" i="8"/>
  <c r="AL69" i="8"/>
  <c r="AL113" i="8"/>
  <c r="AL15" i="8"/>
  <c r="AL40" i="8"/>
  <c r="AL26" i="8"/>
  <c r="AL97" i="8"/>
  <c r="AL43" i="8"/>
  <c r="AL145" i="8"/>
  <c r="AL77" i="8"/>
  <c r="AL147" i="8"/>
  <c r="AL148" i="8"/>
  <c r="AL150" i="8"/>
  <c r="AL151" i="8"/>
  <c r="AL62" i="8"/>
  <c r="AL79" i="8"/>
  <c r="AL152" i="8"/>
  <c r="AL153" i="8"/>
  <c r="AL104" i="8"/>
  <c r="AL65" i="8"/>
  <c r="AL154" i="8"/>
  <c r="AL155" i="8"/>
  <c r="AL156" i="8"/>
  <c r="AL22" i="8"/>
  <c r="AL157" i="8"/>
  <c r="AL130" i="8"/>
  <c r="AL158" i="8"/>
  <c r="AL159" i="8"/>
  <c r="AL91" i="8"/>
  <c r="AL160" i="8"/>
  <c r="AL161" i="8"/>
  <c r="AL163" i="8"/>
  <c r="AL132" i="8"/>
  <c r="AL133" i="8"/>
  <c r="AL164" i="8"/>
  <c r="AL81" i="8"/>
  <c r="AL167" i="8"/>
  <c r="AL50" i="8"/>
  <c r="AL146" i="8"/>
  <c r="AL183" i="8"/>
  <c r="AL76" i="8"/>
  <c r="AL185" i="8"/>
  <c r="AL168" i="8"/>
  <c r="AL89" i="8"/>
  <c r="AL41" i="8"/>
  <c r="AL17" i="8"/>
  <c r="AL188" i="8"/>
  <c r="AL16" i="8"/>
  <c r="AL143" i="8"/>
  <c r="AL7" i="8"/>
  <c r="AL67" i="8"/>
  <c r="AL84" i="8"/>
  <c r="AL193" i="8"/>
  <c r="AL195" i="8"/>
  <c r="AL10" i="8"/>
  <c r="AL206" i="8"/>
  <c r="AL207" i="8"/>
  <c r="AL208" i="8"/>
  <c r="AL209" i="8"/>
  <c r="AL210" i="8"/>
  <c r="AL211" i="8"/>
  <c r="AL58" i="8"/>
  <c r="AL71" i="8"/>
  <c r="AL212" i="8"/>
  <c r="AL213" i="8"/>
  <c r="AL44" i="8"/>
  <c r="AL215" i="8"/>
  <c r="AL34" i="8"/>
  <c r="AL190" i="8"/>
  <c r="AL216" i="8"/>
  <c r="AL217" i="8"/>
  <c r="AL218" i="8"/>
  <c r="AL219" i="8"/>
  <c r="AL220" i="8"/>
  <c r="AL166" i="8"/>
  <c r="AL189" i="8"/>
  <c r="AL3" i="8"/>
  <c r="AL92" i="8"/>
  <c r="AK2" i="8"/>
  <c r="AK5" i="8"/>
  <c r="AK59" i="8"/>
  <c r="AK45" i="8"/>
  <c r="AK82" i="8"/>
  <c r="AK80" i="8"/>
  <c r="AK70" i="8"/>
  <c r="AK39" i="8"/>
  <c r="AK24" i="8"/>
  <c r="AK83" i="8"/>
  <c r="AK75" i="8"/>
  <c r="AK99" i="8"/>
  <c r="AK107" i="8"/>
  <c r="AK52" i="8"/>
  <c r="AK14" i="8"/>
  <c r="AK74" i="8"/>
  <c r="AK108" i="8"/>
  <c r="AK11" i="8"/>
  <c r="AK12" i="8"/>
  <c r="AK42" i="8"/>
  <c r="AK38" i="8"/>
  <c r="AK112" i="8"/>
  <c r="AK120" i="8"/>
  <c r="AK100" i="8"/>
  <c r="AK37" i="8"/>
  <c r="AK30" i="8"/>
  <c r="AK13" i="8"/>
  <c r="AK121" i="8"/>
  <c r="AK36" i="8"/>
  <c r="AK57" i="8"/>
  <c r="AK122" i="8"/>
  <c r="AK4" i="8"/>
  <c r="AK123" i="8"/>
  <c r="AK124" i="8"/>
  <c r="AK32" i="8"/>
  <c r="AK8" i="8"/>
  <c r="AK29" i="8"/>
  <c r="AK125" i="8"/>
  <c r="AK109" i="8"/>
  <c r="AK126" i="8"/>
  <c r="AK53" i="8"/>
  <c r="AK101" i="8"/>
  <c r="AK110" i="8"/>
  <c r="AK68" i="8"/>
  <c r="AK129" i="8"/>
  <c r="AK20" i="8"/>
  <c r="AK31" i="8"/>
  <c r="AK94" i="8"/>
  <c r="AK131" i="8"/>
  <c r="AK56" i="8"/>
  <c r="AK69" i="8"/>
  <c r="AK113" i="8"/>
  <c r="AK15" i="8"/>
  <c r="AK40" i="8"/>
  <c r="AK26" i="8"/>
  <c r="AK97" i="8"/>
  <c r="AK43" i="8"/>
  <c r="AK145" i="8"/>
  <c r="AK77" i="8"/>
  <c r="AK147" i="8"/>
  <c r="AK148" i="8"/>
  <c r="AK150" i="8"/>
  <c r="AK151" i="8"/>
  <c r="AK62" i="8"/>
  <c r="AK79" i="8"/>
  <c r="AK152" i="8"/>
  <c r="AK153" i="8"/>
  <c r="AK104" i="8"/>
  <c r="AK65" i="8"/>
  <c r="AK154" i="8"/>
  <c r="AK155" i="8"/>
  <c r="AK156" i="8"/>
  <c r="AK22" i="8"/>
  <c r="AK157" i="8"/>
  <c r="AK130" i="8"/>
  <c r="AK158" i="8"/>
  <c r="AK159" i="8"/>
  <c r="AK91" i="8"/>
  <c r="AK160" i="8"/>
  <c r="AK161" i="8"/>
  <c r="AK163" i="8"/>
  <c r="AK132" i="8"/>
  <c r="AK133" i="8"/>
  <c r="AK164" i="8"/>
  <c r="AK81" i="8"/>
  <c r="AK167" i="8"/>
  <c r="AK50" i="8"/>
  <c r="AK146" i="8"/>
  <c r="AK183" i="8"/>
  <c r="AK76" i="8"/>
  <c r="AK185" i="8"/>
  <c r="AK168" i="8"/>
  <c r="AK89" i="8"/>
  <c r="AK41" i="8"/>
  <c r="AK17" i="8"/>
  <c r="AK188" i="8"/>
  <c r="AK16" i="8"/>
  <c r="AK143" i="8"/>
  <c r="AK7" i="8"/>
  <c r="AK67" i="8"/>
  <c r="AK84" i="8"/>
  <c r="AK193" i="8"/>
  <c r="AK195" i="8"/>
  <c r="AK10" i="8"/>
  <c r="AK206" i="8"/>
  <c r="AK207" i="8"/>
  <c r="AK208" i="8"/>
  <c r="AK209" i="8"/>
  <c r="AK210" i="8"/>
  <c r="AK211" i="8"/>
  <c r="AK58" i="8"/>
  <c r="AK71" i="8"/>
  <c r="AK212" i="8"/>
  <c r="AK213" i="8"/>
  <c r="AK44" i="8"/>
  <c r="AK215" i="8"/>
  <c r="AK34" i="8"/>
  <c r="AK190" i="8"/>
  <c r="AK216" i="8"/>
  <c r="AK217" i="8"/>
  <c r="AK218" i="8"/>
  <c r="AK219" i="8"/>
  <c r="AK220" i="8"/>
  <c r="AK166" i="8"/>
  <c r="AK189" i="8"/>
  <c r="AK3" i="8"/>
  <c r="AK92" i="8"/>
  <c r="AJ2" i="8"/>
  <c r="AJ5" i="8"/>
  <c r="AJ59" i="8"/>
  <c r="AJ45" i="8"/>
  <c r="AJ82" i="8"/>
  <c r="AJ80" i="8"/>
  <c r="AJ70" i="8"/>
  <c r="AJ39" i="8"/>
  <c r="AJ24" i="8"/>
  <c r="AJ83" i="8"/>
  <c r="AJ75" i="8"/>
  <c r="AJ99" i="8"/>
  <c r="AJ107" i="8"/>
  <c r="AJ52" i="8"/>
  <c r="AJ14" i="8"/>
  <c r="AJ74" i="8"/>
  <c r="AJ108" i="8"/>
  <c r="AJ11" i="8"/>
  <c r="AJ12" i="8"/>
  <c r="AJ42" i="8"/>
  <c r="AJ38" i="8"/>
  <c r="AJ112" i="8"/>
  <c r="AJ120" i="8"/>
  <c r="AJ100" i="8"/>
  <c r="AJ37" i="8"/>
  <c r="AJ30" i="8"/>
  <c r="AJ13" i="8"/>
  <c r="AJ121" i="8"/>
  <c r="AJ36" i="8"/>
  <c r="AJ57" i="8"/>
  <c r="AJ122" i="8"/>
  <c r="AJ4" i="8"/>
  <c r="AJ123" i="8"/>
  <c r="AJ124" i="8"/>
  <c r="AJ32" i="8"/>
  <c r="AJ8" i="8"/>
  <c r="AJ29" i="8"/>
  <c r="AJ125" i="8"/>
  <c r="AJ109" i="8"/>
  <c r="AJ126" i="8"/>
  <c r="AJ53" i="8"/>
  <c r="AJ101" i="8"/>
  <c r="AJ110" i="8"/>
  <c r="AJ68" i="8"/>
  <c r="AJ129" i="8"/>
  <c r="AJ20" i="8"/>
  <c r="AJ31" i="8"/>
  <c r="AJ94" i="8"/>
  <c r="AJ131" i="8"/>
  <c r="AJ56" i="8"/>
  <c r="AJ69" i="8"/>
  <c r="AJ113" i="8"/>
  <c r="AJ15" i="8"/>
  <c r="AJ40" i="8"/>
  <c r="AJ26" i="8"/>
  <c r="AJ97" i="8"/>
  <c r="AJ43" i="8"/>
  <c r="AJ145" i="8"/>
  <c r="AJ77" i="8"/>
  <c r="AJ147" i="8"/>
  <c r="AJ148" i="8"/>
  <c r="AJ150" i="8"/>
  <c r="AJ151" i="8"/>
  <c r="AJ62" i="8"/>
  <c r="AJ79" i="8"/>
  <c r="AJ152" i="8"/>
  <c r="AJ153" i="8"/>
  <c r="AJ104" i="8"/>
  <c r="AJ65" i="8"/>
  <c r="AJ154" i="8"/>
  <c r="AJ155" i="8"/>
  <c r="AJ156" i="8"/>
  <c r="AJ22" i="8"/>
  <c r="AJ157" i="8"/>
  <c r="AJ130" i="8"/>
  <c r="AJ158" i="8"/>
  <c r="AJ159" i="8"/>
  <c r="AJ91" i="8"/>
  <c r="AJ160" i="8"/>
  <c r="AJ161" i="8"/>
  <c r="AJ163" i="8"/>
  <c r="AJ132" i="8"/>
  <c r="AJ133" i="8"/>
  <c r="AJ164" i="8"/>
  <c r="AJ81" i="8"/>
  <c r="AJ167" i="8"/>
  <c r="AJ50" i="8"/>
  <c r="AJ146" i="8"/>
  <c r="AJ183" i="8"/>
  <c r="AJ76" i="8"/>
  <c r="AJ185" i="8"/>
  <c r="AJ168" i="8"/>
  <c r="AJ89" i="8"/>
  <c r="AJ41" i="8"/>
  <c r="AJ17" i="8"/>
  <c r="AJ188" i="8"/>
  <c r="AJ16" i="8"/>
  <c r="AJ143" i="8"/>
  <c r="AJ7" i="8"/>
  <c r="AJ67" i="8"/>
  <c r="AJ84" i="8"/>
  <c r="AJ193" i="8"/>
  <c r="AJ195" i="8"/>
  <c r="AJ10" i="8"/>
  <c r="AJ206" i="8"/>
  <c r="AJ207" i="8"/>
  <c r="AJ208" i="8"/>
  <c r="AJ209" i="8"/>
  <c r="AJ210" i="8"/>
  <c r="AJ211" i="8"/>
  <c r="AJ58" i="8"/>
  <c r="AJ71" i="8"/>
  <c r="AJ212" i="8"/>
  <c r="AJ213" i="8"/>
  <c r="AJ44" i="8"/>
  <c r="AJ215" i="8"/>
  <c r="AJ34" i="8"/>
  <c r="AJ190" i="8"/>
  <c r="AJ216" i="8"/>
  <c r="AJ217" i="8"/>
  <c r="AJ218" i="8"/>
  <c r="AJ219" i="8"/>
  <c r="AJ220" i="8"/>
  <c r="AJ166" i="8"/>
  <c r="AJ189" i="8"/>
  <c r="AJ3" i="8"/>
  <c r="AJ92" i="8"/>
  <c r="AI2" i="8"/>
  <c r="AI5" i="8"/>
  <c r="AI59" i="8"/>
  <c r="AI45" i="8"/>
  <c r="AI82" i="8"/>
  <c r="AI80" i="8"/>
  <c r="AI70" i="8"/>
  <c r="AI39" i="8"/>
  <c r="AI24" i="8"/>
  <c r="AI83" i="8"/>
  <c r="AI75" i="8"/>
  <c r="AI99" i="8"/>
  <c r="AI107" i="8"/>
  <c r="AI52" i="8"/>
  <c r="AI14" i="8"/>
  <c r="AI74" i="8"/>
  <c r="AI108" i="8"/>
  <c r="AI11" i="8"/>
  <c r="AI12" i="8"/>
  <c r="AI42" i="8"/>
  <c r="AI38" i="8"/>
  <c r="AI112" i="8"/>
  <c r="AI120" i="8"/>
  <c r="AI100" i="8"/>
  <c r="AI37" i="8"/>
  <c r="AI30" i="8"/>
  <c r="AI13" i="8"/>
  <c r="AI121" i="8"/>
  <c r="AI36" i="8"/>
  <c r="AI57" i="8"/>
  <c r="AI122" i="8"/>
  <c r="AI4" i="8"/>
  <c r="AI123" i="8"/>
  <c r="AI124" i="8"/>
  <c r="AI32" i="8"/>
  <c r="AI8" i="8"/>
  <c r="AI29" i="8"/>
  <c r="AI125" i="8"/>
  <c r="AI109" i="8"/>
  <c r="AI126" i="8"/>
  <c r="AI53" i="8"/>
  <c r="AI101" i="8"/>
  <c r="AI110" i="8"/>
  <c r="AI68" i="8"/>
  <c r="AI129" i="8"/>
  <c r="AI20" i="8"/>
  <c r="AI31" i="8"/>
  <c r="AI94" i="8"/>
  <c r="AI131" i="8"/>
  <c r="AI56" i="8"/>
  <c r="AI69" i="8"/>
  <c r="AI113" i="8"/>
  <c r="AI15" i="8"/>
  <c r="AI40" i="8"/>
  <c r="AI26" i="8"/>
  <c r="AI97" i="8"/>
  <c r="AI43" i="8"/>
  <c r="AI145" i="8"/>
  <c r="AI77" i="8"/>
  <c r="AI147" i="8"/>
  <c r="AI148" i="8"/>
  <c r="AI150" i="8"/>
  <c r="AI151" i="8"/>
  <c r="AI62" i="8"/>
  <c r="AI79" i="8"/>
  <c r="AI152" i="8"/>
  <c r="AI153" i="8"/>
  <c r="AI104" i="8"/>
  <c r="AI65" i="8"/>
  <c r="AI154" i="8"/>
  <c r="AI155" i="8"/>
  <c r="AI156" i="8"/>
  <c r="AI22" i="8"/>
  <c r="AI157" i="8"/>
  <c r="AI130" i="8"/>
  <c r="AI158" i="8"/>
  <c r="AI159" i="8"/>
  <c r="AI91" i="8"/>
  <c r="AI160" i="8"/>
  <c r="AI161" i="8"/>
  <c r="AI163" i="8"/>
  <c r="AI132" i="8"/>
  <c r="AI133" i="8"/>
  <c r="AI164" i="8"/>
  <c r="AI81" i="8"/>
  <c r="AI167" i="8"/>
  <c r="AI50" i="8"/>
  <c r="AI146" i="8"/>
  <c r="AI183" i="8"/>
  <c r="AI76" i="8"/>
  <c r="AI185" i="8"/>
  <c r="AI168" i="8"/>
  <c r="AI89" i="8"/>
  <c r="AI41" i="8"/>
  <c r="AI17" i="8"/>
  <c r="AI188" i="8"/>
  <c r="AI16" i="8"/>
  <c r="AI143" i="8"/>
  <c r="AI7" i="8"/>
  <c r="AI67" i="8"/>
  <c r="AI84" i="8"/>
  <c r="AI193" i="8"/>
  <c r="AI195" i="8"/>
  <c r="AI10" i="8"/>
  <c r="AI206" i="8"/>
  <c r="AI207" i="8"/>
  <c r="AI208" i="8"/>
  <c r="AI209" i="8"/>
  <c r="AI210" i="8"/>
  <c r="AI211" i="8"/>
  <c r="AI58" i="8"/>
  <c r="AI71" i="8"/>
  <c r="AI212" i="8"/>
  <c r="AI213" i="8"/>
  <c r="AI44" i="8"/>
  <c r="AI215" i="8"/>
  <c r="AI34" i="8"/>
  <c r="AI190" i="8"/>
  <c r="AI216" i="8"/>
  <c r="AI217" i="8"/>
  <c r="AI218" i="8"/>
  <c r="AI219" i="8"/>
  <c r="AI220" i="8"/>
  <c r="AI166" i="8"/>
  <c r="AI189" i="8"/>
  <c r="AI3" i="8"/>
  <c r="AI92" i="8"/>
  <c r="AH2" i="8"/>
  <c r="AH5" i="8"/>
  <c r="AH59" i="8"/>
  <c r="AH45" i="8"/>
  <c r="AH82" i="8"/>
  <c r="AH80" i="8"/>
  <c r="AH70" i="8"/>
  <c r="AH39" i="8"/>
  <c r="AH24" i="8"/>
  <c r="AH83" i="8"/>
  <c r="AH75" i="8"/>
  <c r="AH99" i="8"/>
  <c r="AH107" i="8"/>
  <c r="AH52" i="8"/>
  <c r="AH14" i="8"/>
  <c r="AH74" i="8"/>
  <c r="AH108" i="8"/>
  <c r="AH11" i="8"/>
  <c r="AH12" i="8"/>
  <c r="AH42" i="8"/>
  <c r="AH38" i="8"/>
  <c r="AH112" i="8"/>
  <c r="AH120" i="8"/>
  <c r="AH100" i="8"/>
  <c r="AH37" i="8"/>
  <c r="AH30" i="8"/>
  <c r="AH13" i="8"/>
  <c r="AH121" i="8"/>
  <c r="AH36" i="8"/>
  <c r="AH57" i="8"/>
  <c r="AH122" i="8"/>
  <c r="AH4" i="8"/>
  <c r="AH123" i="8"/>
  <c r="AH124" i="8"/>
  <c r="AH32" i="8"/>
  <c r="AH8" i="8"/>
  <c r="AH29" i="8"/>
  <c r="AH125" i="8"/>
  <c r="AH109" i="8"/>
  <c r="AH126" i="8"/>
  <c r="AH53" i="8"/>
  <c r="AH101" i="8"/>
  <c r="AH110" i="8"/>
  <c r="AH68" i="8"/>
  <c r="AH129" i="8"/>
  <c r="AH20" i="8"/>
  <c r="AH31" i="8"/>
  <c r="AH94" i="8"/>
  <c r="AH131" i="8"/>
  <c r="AH56" i="8"/>
  <c r="AH69" i="8"/>
  <c r="AH113" i="8"/>
  <c r="AH15" i="8"/>
  <c r="AH40" i="8"/>
  <c r="AH26" i="8"/>
  <c r="AH97" i="8"/>
  <c r="AH43" i="8"/>
  <c r="AH145" i="8"/>
  <c r="AH77" i="8"/>
  <c r="AH147" i="8"/>
  <c r="AH148" i="8"/>
  <c r="AH150" i="8"/>
  <c r="AH151" i="8"/>
  <c r="AH62" i="8"/>
  <c r="AH79" i="8"/>
  <c r="AH152" i="8"/>
  <c r="AH153" i="8"/>
  <c r="AH104" i="8"/>
  <c r="AH65" i="8"/>
  <c r="AH154" i="8"/>
  <c r="AH155" i="8"/>
  <c r="AH156" i="8"/>
  <c r="AH22" i="8"/>
  <c r="AH157" i="8"/>
  <c r="AH130" i="8"/>
  <c r="AH158" i="8"/>
  <c r="AH159" i="8"/>
  <c r="AH91" i="8"/>
  <c r="AH160" i="8"/>
  <c r="AH161" i="8"/>
  <c r="AH163" i="8"/>
  <c r="AH132" i="8"/>
  <c r="AH133" i="8"/>
  <c r="AH164" i="8"/>
  <c r="AH81" i="8"/>
  <c r="AH167" i="8"/>
  <c r="AH50" i="8"/>
  <c r="AH146" i="8"/>
  <c r="AH183" i="8"/>
  <c r="AH76" i="8"/>
  <c r="AH185" i="8"/>
  <c r="AH168" i="8"/>
  <c r="AH89" i="8"/>
  <c r="AH41" i="8"/>
  <c r="AH17" i="8"/>
  <c r="AH188" i="8"/>
  <c r="AH16" i="8"/>
  <c r="AH143" i="8"/>
  <c r="AH7" i="8"/>
  <c r="AH67" i="8"/>
  <c r="AH84" i="8"/>
  <c r="AH193" i="8"/>
  <c r="AH195" i="8"/>
  <c r="AH10" i="8"/>
  <c r="AH206" i="8"/>
  <c r="AH207" i="8"/>
  <c r="AH208" i="8"/>
  <c r="AH209" i="8"/>
  <c r="AH210" i="8"/>
  <c r="AH211" i="8"/>
  <c r="AH58" i="8"/>
  <c r="AH71" i="8"/>
  <c r="AH212" i="8"/>
  <c r="AH213" i="8"/>
  <c r="AH44" i="8"/>
  <c r="AH215" i="8"/>
  <c r="AH34" i="8"/>
  <c r="AH190" i="8"/>
  <c r="AH216" i="8"/>
  <c r="AH217" i="8"/>
  <c r="AH218" i="8"/>
  <c r="AH219" i="8"/>
  <c r="AH220" i="8"/>
  <c r="AH166" i="8"/>
  <c r="AH189" i="8"/>
  <c r="AH3" i="8"/>
  <c r="AH92" i="8"/>
  <c r="AG2" i="8"/>
  <c r="AG5" i="8"/>
  <c r="AG59" i="8"/>
  <c r="AG45" i="8"/>
  <c r="AG82" i="8"/>
  <c r="AG80" i="8"/>
  <c r="AG70" i="8"/>
  <c r="AG39" i="8"/>
  <c r="AG24" i="8"/>
  <c r="AG83" i="8"/>
  <c r="AG75" i="8"/>
  <c r="AG99" i="8"/>
  <c r="AG107" i="8"/>
  <c r="AG52" i="8"/>
  <c r="AG14" i="8"/>
  <c r="AG74" i="8"/>
  <c r="AG108" i="8"/>
  <c r="AG11" i="8"/>
  <c r="AG12" i="8"/>
  <c r="AG42" i="8"/>
  <c r="AG38" i="8"/>
  <c r="AG112" i="8"/>
  <c r="AG120" i="8"/>
  <c r="AG100" i="8"/>
  <c r="AG37" i="8"/>
  <c r="AG30" i="8"/>
  <c r="AG13" i="8"/>
  <c r="AG121" i="8"/>
  <c r="AG36" i="8"/>
  <c r="AG57" i="8"/>
  <c r="AG122" i="8"/>
  <c r="AG4" i="8"/>
  <c r="AG123" i="8"/>
  <c r="AG124" i="8"/>
  <c r="AG32" i="8"/>
  <c r="AG8" i="8"/>
  <c r="AG29" i="8"/>
  <c r="AG125" i="8"/>
  <c r="AG109" i="8"/>
  <c r="AG126" i="8"/>
  <c r="AG53" i="8"/>
  <c r="AG101" i="8"/>
  <c r="AG110" i="8"/>
  <c r="AG68" i="8"/>
  <c r="AG129" i="8"/>
  <c r="AG20" i="8"/>
  <c r="AG31" i="8"/>
  <c r="AG94" i="8"/>
  <c r="AG131" i="8"/>
  <c r="AG56" i="8"/>
  <c r="AG69" i="8"/>
  <c r="AG113" i="8"/>
  <c r="AG15" i="8"/>
  <c r="AG40" i="8"/>
  <c r="AG26" i="8"/>
  <c r="AG97" i="8"/>
  <c r="AG43" i="8"/>
  <c r="AG145" i="8"/>
  <c r="AG77" i="8"/>
  <c r="AG147" i="8"/>
  <c r="AG148" i="8"/>
  <c r="AG150" i="8"/>
  <c r="AG151" i="8"/>
  <c r="AG62" i="8"/>
  <c r="AG79" i="8"/>
  <c r="AG152" i="8"/>
  <c r="AG153" i="8"/>
  <c r="AG104" i="8"/>
  <c r="AG65" i="8"/>
  <c r="AG154" i="8"/>
  <c r="AG155" i="8"/>
  <c r="AG156" i="8"/>
  <c r="AG22" i="8"/>
  <c r="AG157" i="8"/>
  <c r="AG130" i="8"/>
  <c r="AG158" i="8"/>
  <c r="AG159" i="8"/>
  <c r="AG91" i="8"/>
  <c r="AG160" i="8"/>
  <c r="AG161" i="8"/>
  <c r="AG163" i="8"/>
  <c r="AG132" i="8"/>
  <c r="AG133" i="8"/>
  <c r="AG164" i="8"/>
  <c r="AG81" i="8"/>
  <c r="AG167" i="8"/>
  <c r="AG50" i="8"/>
  <c r="AG146" i="8"/>
  <c r="AG183" i="8"/>
  <c r="AG76" i="8"/>
  <c r="AG185" i="8"/>
  <c r="AG168" i="8"/>
  <c r="AG89" i="8"/>
  <c r="AG41" i="8"/>
  <c r="AG17" i="8"/>
  <c r="AG188" i="8"/>
  <c r="AG16" i="8"/>
  <c r="AG143" i="8"/>
  <c r="AG7" i="8"/>
  <c r="AG67" i="8"/>
  <c r="AG84" i="8"/>
  <c r="AG193" i="8"/>
  <c r="AG195" i="8"/>
  <c r="AG10" i="8"/>
  <c r="AG206" i="8"/>
  <c r="AG207" i="8"/>
  <c r="AG208" i="8"/>
  <c r="AG209" i="8"/>
  <c r="AG210" i="8"/>
  <c r="AG211" i="8"/>
  <c r="AG58" i="8"/>
  <c r="AG71" i="8"/>
  <c r="AG212" i="8"/>
  <c r="AG213" i="8"/>
  <c r="AG44" i="8"/>
  <c r="AG215" i="8"/>
  <c r="AG34" i="8"/>
  <c r="AG190" i="8"/>
  <c r="AG216" i="8"/>
  <c r="AG217" i="8"/>
  <c r="AG218" i="8"/>
  <c r="AG219" i="8"/>
  <c r="AG220" i="8"/>
  <c r="AG166" i="8"/>
  <c r="AG189" i="8"/>
  <c r="AG3" i="8"/>
  <c r="AG92" i="8"/>
  <c r="AF2" i="8"/>
  <c r="AF5" i="8"/>
  <c r="AF59" i="8"/>
  <c r="AF45" i="8"/>
  <c r="AF82" i="8"/>
  <c r="AF80" i="8"/>
  <c r="AF70" i="8"/>
  <c r="AF39" i="8"/>
  <c r="AF24" i="8"/>
  <c r="AF83" i="8"/>
  <c r="AF75" i="8"/>
  <c r="AF99" i="8"/>
  <c r="AF107" i="8"/>
  <c r="AF52" i="8"/>
  <c r="AF14" i="8"/>
  <c r="AF74" i="8"/>
  <c r="AF108" i="8"/>
  <c r="AF11" i="8"/>
  <c r="AF12" i="8"/>
  <c r="AF42" i="8"/>
  <c r="AF38" i="8"/>
  <c r="AF112" i="8"/>
  <c r="AF120" i="8"/>
  <c r="AF100" i="8"/>
  <c r="AF37" i="8"/>
  <c r="AF30" i="8"/>
  <c r="AF13" i="8"/>
  <c r="AF121" i="8"/>
  <c r="AF36" i="8"/>
  <c r="AF57" i="8"/>
  <c r="AF122" i="8"/>
  <c r="AF4" i="8"/>
  <c r="AF123" i="8"/>
  <c r="AF124" i="8"/>
  <c r="AF32" i="8"/>
  <c r="AF8" i="8"/>
  <c r="AF29" i="8"/>
  <c r="AF125" i="8"/>
  <c r="AF109" i="8"/>
  <c r="AF126" i="8"/>
  <c r="AF53" i="8"/>
  <c r="AF101" i="8"/>
  <c r="AF110" i="8"/>
  <c r="AF68" i="8"/>
  <c r="AF129" i="8"/>
  <c r="AF20" i="8"/>
  <c r="AF31" i="8"/>
  <c r="AF94" i="8"/>
  <c r="AF131" i="8"/>
  <c r="AF56" i="8"/>
  <c r="AF69" i="8"/>
  <c r="AF113" i="8"/>
  <c r="AF15" i="8"/>
  <c r="AF40" i="8"/>
  <c r="AF26" i="8"/>
  <c r="AF97" i="8"/>
  <c r="AF43" i="8"/>
  <c r="AF145" i="8"/>
  <c r="AF77" i="8"/>
  <c r="AF147" i="8"/>
  <c r="AF148" i="8"/>
  <c r="AF150" i="8"/>
  <c r="AF151" i="8"/>
  <c r="AF62" i="8"/>
  <c r="AF79" i="8"/>
  <c r="AF152" i="8"/>
  <c r="AF153" i="8"/>
  <c r="AF104" i="8"/>
  <c r="AF65" i="8"/>
  <c r="AF154" i="8"/>
  <c r="AF155" i="8"/>
  <c r="AF156" i="8"/>
  <c r="AF22" i="8"/>
  <c r="AF157" i="8"/>
  <c r="AF130" i="8"/>
  <c r="AF158" i="8"/>
  <c r="AF159" i="8"/>
  <c r="AF91" i="8"/>
  <c r="AF160" i="8"/>
  <c r="AF161" i="8"/>
  <c r="AF163" i="8"/>
  <c r="AF132" i="8"/>
  <c r="AF133" i="8"/>
  <c r="AF164" i="8"/>
  <c r="AF81" i="8"/>
  <c r="AF167" i="8"/>
  <c r="AF50" i="8"/>
  <c r="AF146" i="8"/>
  <c r="AF183" i="8"/>
  <c r="AF76" i="8"/>
  <c r="AF185" i="8"/>
  <c r="AF168" i="8"/>
  <c r="AF89" i="8"/>
  <c r="AF41" i="8"/>
  <c r="AF17" i="8"/>
  <c r="AF188" i="8"/>
  <c r="AF16" i="8"/>
  <c r="AF143" i="8"/>
  <c r="AF7" i="8"/>
  <c r="AF67" i="8"/>
  <c r="AF84" i="8"/>
  <c r="AF193" i="8"/>
  <c r="AF195" i="8"/>
  <c r="AF10" i="8"/>
  <c r="AF206" i="8"/>
  <c r="AF207" i="8"/>
  <c r="AF208" i="8"/>
  <c r="AF209" i="8"/>
  <c r="AF210" i="8"/>
  <c r="AF211" i="8"/>
  <c r="AF58" i="8"/>
  <c r="AF71" i="8"/>
  <c r="AF212" i="8"/>
  <c r="AF213" i="8"/>
  <c r="AF44" i="8"/>
  <c r="AF215" i="8"/>
  <c r="AF34" i="8"/>
  <c r="AF190" i="8"/>
  <c r="AF216" i="8"/>
  <c r="AF217" i="8"/>
  <c r="AF218" i="8"/>
  <c r="AF219" i="8"/>
  <c r="AF220" i="8"/>
  <c r="AF166" i="8"/>
  <c r="AF189" i="8"/>
  <c r="AF3" i="8"/>
  <c r="AF92" i="8"/>
  <c r="AE2" i="8"/>
  <c r="AE5" i="8"/>
  <c r="AE59" i="8"/>
  <c r="AE45" i="8"/>
  <c r="AE82" i="8"/>
  <c r="AE80" i="8"/>
  <c r="AE70" i="8"/>
  <c r="AE39" i="8"/>
  <c r="AE24" i="8"/>
  <c r="AE83" i="8"/>
  <c r="AE75" i="8"/>
  <c r="AE99" i="8"/>
  <c r="AE107" i="8"/>
  <c r="AE52" i="8"/>
  <c r="AE14" i="8"/>
  <c r="AE74" i="8"/>
  <c r="AE108" i="8"/>
  <c r="AE11" i="8"/>
  <c r="AE12" i="8"/>
  <c r="AE42" i="8"/>
  <c r="AE38" i="8"/>
  <c r="AE112" i="8"/>
  <c r="AE120" i="8"/>
  <c r="AE100" i="8"/>
  <c r="AE37" i="8"/>
  <c r="AE30" i="8"/>
  <c r="AE13" i="8"/>
  <c r="AE121" i="8"/>
  <c r="AE36" i="8"/>
  <c r="AE57" i="8"/>
  <c r="AE122" i="8"/>
  <c r="AE4" i="8"/>
  <c r="AE123" i="8"/>
  <c r="AE124" i="8"/>
  <c r="AE32" i="8"/>
  <c r="AE8" i="8"/>
  <c r="AE29" i="8"/>
  <c r="AE125" i="8"/>
  <c r="AE109" i="8"/>
  <c r="AE126" i="8"/>
  <c r="AE53" i="8"/>
  <c r="AE101" i="8"/>
  <c r="AE110" i="8"/>
  <c r="AE68" i="8"/>
  <c r="AE129" i="8"/>
  <c r="AE20" i="8"/>
  <c r="AE31" i="8"/>
  <c r="AE94" i="8"/>
  <c r="AE131" i="8"/>
  <c r="AE56" i="8"/>
  <c r="AE69" i="8"/>
  <c r="AE113" i="8"/>
  <c r="AE15" i="8"/>
  <c r="AE40" i="8"/>
  <c r="AE26" i="8"/>
  <c r="AE97" i="8"/>
  <c r="AE43" i="8"/>
  <c r="AE145" i="8"/>
  <c r="AE77" i="8"/>
  <c r="AE147" i="8"/>
  <c r="AE148" i="8"/>
  <c r="AE150" i="8"/>
  <c r="AE151" i="8"/>
  <c r="AE62" i="8"/>
  <c r="AE79" i="8"/>
  <c r="AE152" i="8"/>
  <c r="AE153" i="8"/>
  <c r="AE104" i="8"/>
  <c r="AE65" i="8"/>
  <c r="AE154" i="8"/>
  <c r="AE155" i="8"/>
  <c r="AE156" i="8"/>
  <c r="AE22" i="8"/>
  <c r="AE157" i="8"/>
  <c r="AE130" i="8"/>
  <c r="AE158" i="8"/>
  <c r="AE159" i="8"/>
  <c r="AE91" i="8"/>
  <c r="AE160" i="8"/>
  <c r="AE161" i="8"/>
  <c r="AE163" i="8"/>
  <c r="AE132" i="8"/>
  <c r="AE133" i="8"/>
  <c r="AE164" i="8"/>
  <c r="AE81" i="8"/>
  <c r="AE167" i="8"/>
  <c r="AE50" i="8"/>
  <c r="AE146" i="8"/>
  <c r="AE183" i="8"/>
  <c r="AE76" i="8"/>
  <c r="AE185" i="8"/>
  <c r="AE168" i="8"/>
  <c r="AE89" i="8"/>
  <c r="AE41" i="8"/>
  <c r="AE17" i="8"/>
  <c r="AE188" i="8"/>
  <c r="AE16" i="8"/>
  <c r="AE143" i="8"/>
  <c r="AE7" i="8"/>
  <c r="AE67" i="8"/>
  <c r="AE84" i="8"/>
  <c r="AE193" i="8"/>
  <c r="AE195" i="8"/>
  <c r="AE10" i="8"/>
  <c r="AE206" i="8"/>
  <c r="AE207" i="8"/>
  <c r="AE208" i="8"/>
  <c r="AE209" i="8"/>
  <c r="AE210" i="8"/>
  <c r="AE211" i="8"/>
  <c r="AE58" i="8"/>
  <c r="AE71" i="8"/>
  <c r="AE212" i="8"/>
  <c r="AE213" i="8"/>
  <c r="AE44" i="8"/>
  <c r="AE215" i="8"/>
  <c r="AE34" i="8"/>
  <c r="AE190" i="8"/>
  <c r="AE216" i="8"/>
  <c r="AE217" i="8"/>
  <c r="AE218" i="8"/>
  <c r="AE219" i="8"/>
  <c r="AE220" i="8"/>
  <c r="AE166" i="8"/>
  <c r="AE189" i="8"/>
  <c r="AE3" i="8"/>
  <c r="AE92" i="8"/>
  <c r="AD2" i="8"/>
  <c r="AD5" i="8"/>
  <c r="AD59" i="8"/>
  <c r="AD45" i="8"/>
  <c r="AD82" i="8"/>
  <c r="AD80" i="8"/>
  <c r="AD70" i="8"/>
  <c r="AD39" i="8"/>
  <c r="AD24" i="8"/>
  <c r="AD83" i="8"/>
  <c r="AD75" i="8"/>
  <c r="AD99" i="8"/>
  <c r="AD107" i="8"/>
  <c r="AD52" i="8"/>
  <c r="AD14" i="8"/>
  <c r="AD74" i="8"/>
  <c r="AD108" i="8"/>
  <c r="AD11" i="8"/>
  <c r="AD12" i="8"/>
  <c r="AD42" i="8"/>
  <c r="AD38" i="8"/>
  <c r="AD112" i="8"/>
  <c r="AD120" i="8"/>
  <c r="AD100" i="8"/>
  <c r="AD37" i="8"/>
  <c r="AD30" i="8"/>
  <c r="AD13" i="8"/>
  <c r="AD121" i="8"/>
  <c r="AD36" i="8"/>
  <c r="AD57" i="8"/>
  <c r="AD122" i="8"/>
  <c r="AD4" i="8"/>
  <c r="AD123" i="8"/>
  <c r="AD124" i="8"/>
  <c r="AD32" i="8"/>
  <c r="AD8" i="8"/>
  <c r="AD29" i="8"/>
  <c r="AD125" i="8"/>
  <c r="AD109" i="8"/>
  <c r="AD126" i="8"/>
  <c r="AD53" i="8"/>
  <c r="AD101" i="8"/>
  <c r="AD110" i="8"/>
  <c r="AD68" i="8"/>
  <c r="AD129" i="8"/>
  <c r="AD20" i="8"/>
  <c r="AD31" i="8"/>
  <c r="AD94" i="8"/>
  <c r="AD131" i="8"/>
  <c r="AD56" i="8"/>
  <c r="AD69" i="8"/>
  <c r="AD113" i="8"/>
  <c r="AD15" i="8"/>
  <c r="AD40" i="8"/>
  <c r="AD26" i="8"/>
  <c r="AD97" i="8"/>
  <c r="AD43" i="8"/>
  <c r="AD145" i="8"/>
  <c r="AD77" i="8"/>
  <c r="AD147" i="8"/>
  <c r="AD148" i="8"/>
  <c r="AD150" i="8"/>
  <c r="AD151" i="8"/>
  <c r="AD62" i="8"/>
  <c r="AD79" i="8"/>
  <c r="AD152" i="8"/>
  <c r="AD153" i="8"/>
  <c r="AD104" i="8"/>
  <c r="AD65" i="8"/>
  <c r="AD154" i="8"/>
  <c r="AD155" i="8"/>
  <c r="AD156" i="8"/>
  <c r="AD22" i="8"/>
  <c r="AD157" i="8"/>
  <c r="AD130" i="8"/>
  <c r="AD158" i="8"/>
  <c r="AD159" i="8"/>
  <c r="AD91" i="8"/>
  <c r="AD160" i="8"/>
  <c r="AD161" i="8"/>
  <c r="AD163" i="8"/>
  <c r="AD132" i="8"/>
  <c r="AD133" i="8"/>
  <c r="AD164" i="8"/>
  <c r="AD81" i="8"/>
  <c r="AD167" i="8"/>
  <c r="AD50" i="8"/>
  <c r="AD146" i="8"/>
  <c r="AD183" i="8"/>
  <c r="AD76" i="8"/>
  <c r="AD185" i="8"/>
  <c r="AD168" i="8"/>
  <c r="AD89" i="8"/>
  <c r="AD41" i="8"/>
  <c r="AD17" i="8"/>
  <c r="AD188" i="8"/>
  <c r="AD16" i="8"/>
  <c r="AD143" i="8"/>
  <c r="AD7" i="8"/>
  <c r="AD67" i="8"/>
  <c r="AD84" i="8"/>
  <c r="AD193" i="8"/>
  <c r="AD195" i="8"/>
  <c r="AD10" i="8"/>
  <c r="AD206" i="8"/>
  <c r="AD207" i="8"/>
  <c r="AD208" i="8"/>
  <c r="AD209" i="8"/>
  <c r="AD210" i="8"/>
  <c r="AD211" i="8"/>
  <c r="AD58" i="8"/>
  <c r="AD71" i="8"/>
  <c r="AD212" i="8"/>
  <c r="AD213" i="8"/>
  <c r="AD44" i="8"/>
  <c r="AD215" i="8"/>
  <c r="AD34" i="8"/>
  <c r="AD190" i="8"/>
  <c r="AD216" i="8"/>
  <c r="AD217" i="8"/>
  <c r="AD218" i="8"/>
  <c r="AD219" i="8"/>
  <c r="AD220" i="8"/>
  <c r="AD166" i="8"/>
  <c r="AD189" i="8"/>
  <c r="AD3" i="8"/>
  <c r="AD92" i="8"/>
  <c r="AC2" i="8"/>
  <c r="AC5" i="8"/>
  <c r="AC59" i="8"/>
  <c r="AC45" i="8"/>
  <c r="AC82" i="8"/>
  <c r="AC80" i="8"/>
  <c r="AC70" i="8"/>
  <c r="AC39" i="8"/>
  <c r="AC24" i="8"/>
  <c r="AC83" i="8"/>
  <c r="AC75" i="8"/>
  <c r="AC99" i="8"/>
  <c r="AC107" i="8"/>
  <c r="AC52" i="8"/>
  <c r="AC14" i="8"/>
  <c r="AC74" i="8"/>
  <c r="AC108" i="8"/>
  <c r="AC11" i="8"/>
  <c r="AC12" i="8"/>
  <c r="AC42" i="8"/>
  <c r="AC38" i="8"/>
  <c r="AC112" i="8"/>
  <c r="AC120" i="8"/>
  <c r="AC100" i="8"/>
  <c r="AC37" i="8"/>
  <c r="AC30" i="8"/>
  <c r="AC13" i="8"/>
  <c r="AC121" i="8"/>
  <c r="AC36" i="8"/>
  <c r="AC57" i="8"/>
  <c r="AC122" i="8"/>
  <c r="AC4" i="8"/>
  <c r="AC123" i="8"/>
  <c r="AC124" i="8"/>
  <c r="AC32" i="8"/>
  <c r="AC8" i="8"/>
  <c r="AC29" i="8"/>
  <c r="AC125" i="8"/>
  <c r="AC109" i="8"/>
  <c r="AC126" i="8"/>
  <c r="AC53" i="8"/>
  <c r="AC101" i="8"/>
  <c r="AC110" i="8"/>
  <c r="AC68" i="8"/>
  <c r="AC129" i="8"/>
  <c r="AC20" i="8"/>
  <c r="AC31" i="8"/>
  <c r="AC94" i="8"/>
  <c r="AC131" i="8"/>
  <c r="AC56" i="8"/>
  <c r="AC69" i="8"/>
  <c r="AC113" i="8"/>
  <c r="AC15" i="8"/>
  <c r="AC40" i="8"/>
  <c r="AC26" i="8"/>
  <c r="AC97" i="8"/>
  <c r="AC43" i="8"/>
  <c r="AC145" i="8"/>
  <c r="AC77" i="8"/>
  <c r="AC147" i="8"/>
  <c r="AC148" i="8"/>
  <c r="AC150" i="8"/>
  <c r="AC151" i="8"/>
  <c r="AC62" i="8"/>
  <c r="AC79" i="8"/>
  <c r="AC152" i="8"/>
  <c r="AC153" i="8"/>
  <c r="AC104" i="8"/>
  <c r="AC65" i="8"/>
  <c r="AC154" i="8"/>
  <c r="AC155" i="8"/>
  <c r="AC156" i="8"/>
  <c r="AC22" i="8"/>
  <c r="AC157" i="8"/>
  <c r="AC130" i="8"/>
  <c r="AC158" i="8"/>
  <c r="AC159" i="8"/>
  <c r="AC91" i="8"/>
  <c r="AC160" i="8"/>
  <c r="AC161" i="8"/>
  <c r="AC163" i="8"/>
  <c r="AC132" i="8"/>
  <c r="AC133" i="8"/>
  <c r="AC164" i="8"/>
  <c r="AC81" i="8"/>
  <c r="AC167" i="8"/>
  <c r="AC50" i="8"/>
  <c r="AC146" i="8"/>
  <c r="AC183" i="8"/>
  <c r="AC76" i="8"/>
  <c r="AC185" i="8"/>
  <c r="AC168" i="8"/>
  <c r="AC89" i="8"/>
  <c r="AC41" i="8"/>
  <c r="AC17" i="8"/>
  <c r="AC188" i="8"/>
  <c r="AC16" i="8"/>
  <c r="AC143" i="8"/>
  <c r="AC7" i="8"/>
  <c r="AC67" i="8"/>
  <c r="AC84" i="8"/>
  <c r="AC193" i="8"/>
  <c r="AC195" i="8"/>
  <c r="AC10" i="8"/>
  <c r="AC206" i="8"/>
  <c r="AC207" i="8"/>
  <c r="AC208" i="8"/>
  <c r="AC209" i="8"/>
  <c r="AC210" i="8"/>
  <c r="AC211" i="8"/>
  <c r="AC58" i="8"/>
  <c r="AC71" i="8"/>
  <c r="AC212" i="8"/>
  <c r="AC213" i="8"/>
  <c r="AC44" i="8"/>
  <c r="AC215" i="8"/>
  <c r="AC34" i="8"/>
  <c r="AC190" i="8"/>
  <c r="AC216" i="8"/>
  <c r="AC217" i="8"/>
  <c r="AC218" i="8"/>
  <c r="AC219" i="8"/>
  <c r="AC220" i="8"/>
  <c r="AC166" i="8"/>
  <c r="AC189" i="8"/>
  <c r="AC3" i="8"/>
  <c r="AC92" i="8"/>
  <c r="AB2" i="8"/>
  <c r="AB5" i="8"/>
  <c r="AB59" i="8"/>
  <c r="AB45" i="8"/>
  <c r="AB82" i="8"/>
  <c r="AB80" i="8"/>
  <c r="AB70" i="8"/>
  <c r="AB39" i="8"/>
  <c r="AB24" i="8"/>
  <c r="AB83" i="8"/>
  <c r="AB75" i="8"/>
  <c r="AB99" i="8"/>
  <c r="AB107" i="8"/>
  <c r="AB52" i="8"/>
  <c r="AB14" i="8"/>
  <c r="AB74" i="8"/>
  <c r="AB108" i="8"/>
  <c r="AB11" i="8"/>
  <c r="AB12" i="8"/>
  <c r="AB42" i="8"/>
  <c r="AB38" i="8"/>
  <c r="AB112" i="8"/>
  <c r="AB120" i="8"/>
  <c r="AB100" i="8"/>
  <c r="AB37" i="8"/>
  <c r="AB30" i="8"/>
  <c r="AB13" i="8"/>
  <c r="AB121" i="8"/>
  <c r="AB36" i="8"/>
  <c r="AB57" i="8"/>
  <c r="AB122" i="8"/>
  <c r="AB4" i="8"/>
  <c r="AB123" i="8"/>
  <c r="AB124" i="8"/>
  <c r="AB32" i="8"/>
  <c r="AB8" i="8"/>
  <c r="AB29" i="8"/>
  <c r="AB125" i="8"/>
  <c r="AB109" i="8"/>
  <c r="AB126" i="8"/>
  <c r="AB53" i="8"/>
  <c r="AB101" i="8"/>
  <c r="AB110" i="8"/>
  <c r="AB68" i="8"/>
  <c r="AB129" i="8"/>
  <c r="AB20" i="8"/>
  <c r="AB31" i="8"/>
  <c r="AB94" i="8"/>
  <c r="AB131" i="8"/>
  <c r="AB56" i="8"/>
  <c r="AB69" i="8"/>
  <c r="AB113" i="8"/>
  <c r="AB15" i="8"/>
  <c r="AB40" i="8"/>
  <c r="AB26" i="8"/>
  <c r="AB97" i="8"/>
  <c r="AB43" i="8"/>
  <c r="AB145" i="8"/>
  <c r="AB77" i="8"/>
  <c r="AB147" i="8"/>
  <c r="AB148" i="8"/>
  <c r="AB150" i="8"/>
  <c r="AB151" i="8"/>
  <c r="AB62" i="8"/>
  <c r="AB79" i="8"/>
  <c r="AB152" i="8"/>
  <c r="AB153" i="8"/>
  <c r="AB104" i="8"/>
  <c r="AB65" i="8"/>
  <c r="AB154" i="8"/>
  <c r="AB155" i="8"/>
  <c r="AB156" i="8"/>
  <c r="AB22" i="8"/>
  <c r="AB157" i="8"/>
  <c r="AB130" i="8"/>
  <c r="AB158" i="8"/>
  <c r="AB159" i="8"/>
  <c r="AB91" i="8"/>
  <c r="AB160" i="8"/>
  <c r="AB161" i="8"/>
  <c r="AB163" i="8"/>
  <c r="AB132" i="8"/>
  <c r="AB133" i="8"/>
  <c r="AB164" i="8"/>
  <c r="AB81" i="8"/>
  <c r="AB167" i="8"/>
  <c r="AB50" i="8"/>
  <c r="AB146" i="8"/>
  <c r="AB183" i="8"/>
  <c r="AB76" i="8"/>
  <c r="AB185" i="8"/>
  <c r="AB168" i="8"/>
  <c r="AB89" i="8"/>
  <c r="AB41" i="8"/>
  <c r="AB17" i="8"/>
  <c r="AB188" i="8"/>
  <c r="AB16" i="8"/>
  <c r="AB143" i="8"/>
  <c r="AB7" i="8"/>
  <c r="AB67" i="8"/>
  <c r="AB84" i="8"/>
  <c r="AB193" i="8"/>
  <c r="AB195" i="8"/>
  <c r="AB10" i="8"/>
  <c r="AB206" i="8"/>
  <c r="AB207" i="8"/>
  <c r="AB208" i="8"/>
  <c r="AB209" i="8"/>
  <c r="AB210" i="8"/>
  <c r="AB211" i="8"/>
  <c r="AB58" i="8"/>
  <c r="AB71" i="8"/>
  <c r="AB212" i="8"/>
  <c r="AB213" i="8"/>
  <c r="AB44" i="8"/>
  <c r="AB215" i="8"/>
  <c r="AB34" i="8"/>
  <c r="AB190" i="8"/>
  <c r="AB216" i="8"/>
  <c r="AB217" i="8"/>
  <c r="AB218" i="8"/>
  <c r="AB219" i="8"/>
  <c r="AB220" i="8"/>
  <c r="AB166" i="8"/>
  <c r="AB189" i="8"/>
  <c r="AB3" i="8"/>
  <c r="AB92" i="8"/>
  <c r="AA2" i="8"/>
  <c r="AA5" i="8"/>
  <c r="AA59" i="8"/>
  <c r="AA45" i="8"/>
  <c r="AA82" i="8"/>
  <c r="AA80" i="8"/>
  <c r="AA70" i="8"/>
  <c r="AA39" i="8"/>
  <c r="AA24" i="8"/>
  <c r="AA83" i="8"/>
  <c r="AA75" i="8"/>
  <c r="AA99" i="8"/>
  <c r="AA107" i="8"/>
  <c r="AA52" i="8"/>
  <c r="AA14" i="8"/>
  <c r="AA74" i="8"/>
  <c r="AA108" i="8"/>
  <c r="AA11" i="8"/>
  <c r="AA12" i="8"/>
  <c r="AA42" i="8"/>
  <c r="AA38" i="8"/>
  <c r="AA112" i="8"/>
  <c r="AA120" i="8"/>
  <c r="AA100" i="8"/>
  <c r="AA37" i="8"/>
  <c r="AA30" i="8"/>
  <c r="AA13" i="8"/>
  <c r="AA121" i="8"/>
  <c r="AA36" i="8"/>
  <c r="AA57" i="8"/>
  <c r="AA122" i="8"/>
  <c r="AA4" i="8"/>
  <c r="AA123" i="8"/>
  <c r="AA124" i="8"/>
  <c r="AA32" i="8"/>
  <c r="AA8" i="8"/>
  <c r="AA29" i="8"/>
  <c r="AA125" i="8"/>
  <c r="AA109" i="8"/>
  <c r="AA126" i="8"/>
  <c r="AA53" i="8"/>
  <c r="AA101" i="8"/>
  <c r="AA110" i="8"/>
  <c r="AA68" i="8"/>
  <c r="AA129" i="8"/>
  <c r="AA20" i="8"/>
  <c r="AA31" i="8"/>
  <c r="AA94" i="8"/>
  <c r="AA131" i="8"/>
  <c r="AA56" i="8"/>
  <c r="AA69" i="8"/>
  <c r="AA113" i="8"/>
  <c r="AA15" i="8"/>
  <c r="AA40" i="8"/>
  <c r="AA26" i="8"/>
  <c r="AA97" i="8"/>
  <c r="AA43" i="8"/>
  <c r="AA145" i="8"/>
  <c r="AA77" i="8"/>
  <c r="AA147" i="8"/>
  <c r="AA148" i="8"/>
  <c r="AA150" i="8"/>
  <c r="AA151" i="8"/>
  <c r="AA62" i="8"/>
  <c r="AA79" i="8"/>
  <c r="AA152" i="8"/>
  <c r="AA153" i="8"/>
  <c r="AA104" i="8"/>
  <c r="AA65" i="8"/>
  <c r="AA154" i="8"/>
  <c r="AA155" i="8"/>
  <c r="AA156" i="8"/>
  <c r="AA22" i="8"/>
  <c r="AA157" i="8"/>
  <c r="AA130" i="8"/>
  <c r="AA158" i="8"/>
  <c r="AA159" i="8"/>
  <c r="AA91" i="8"/>
  <c r="AA160" i="8"/>
  <c r="AA161" i="8"/>
  <c r="AA163" i="8"/>
  <c r="AA132" i="8"/>
  <c r="AA133" i="8"/>
  <c r="AA164" i="8"/>
  <c r="AA81" i="8"/>
  <c r="AA167" i="8"/>
  <c r="AA50" i="8"/>
  <c r="AA146" i="8"/>
  <c r="AA183" i="8"/>
  <c r="AA76" i="8"/>
  <c r="AA185" i="8"/>
  <c r="AA168" i="8"/>
  <c r="AA89" i="8"/>
  <c r="AA41" i="8"/>
  <c r="AA17" i="8"/>
  <c r="AA188" i="8"/>
  <c r="AA16" i="8"/>
  <c r="AA143" i="8"/>
  <c r="AA7" i="8"/>
  <c r="AA67" i="8"/>
  <c r="AA84" i="8"/>
  <c r="AA193" i="8"/>
  <c r="AA195" i="8"/>
  <c r="AA10" i="8"/>
  <c r="AA206" i="8"/>
  <c r="AA207" i="8"/>
  <c r="AA208" i="8"/>
  <c r="AA209" i="8"/>
  <c r="AA210" i="8"/>
  <c r="AA211" i="8"/>
  <c r="AA58" i="8"/>
  <c r="AA71" i="8"/>
  <c r="AA212" i="8"/>
  <c r="AA213" i="8"/>
  <c r="AA44" i="8"/>
  <c r="AA215" i="8"/>
  <c r="AA34" i="8"/>
  <c r="AA190" i="8"/>
  <c r="AA216" i="8"/>
  <c r="AA217" i="8"/>
  <c r="AA218" i="8"/>
  <c r="AA219" i="8"/>
  <c r="AA220" i="8"/>
  <c r="AA166" i="8"/>
  <c r="AA189" i="8"/>
  <c r="AA3" i="8"/>
  <c r="AA92" i="8"/>
  <c r="Z2" i="8"/>
  <c r="Z5" i="8"/>
  <c r="Z59" i="8"/>
  <c r="Z45" i="8"/>
  <c r="Z82" i="8"/>
  <c r="Z80" i="8"/>
  <c r="Z70" i="8"/>
  <c r="Z39" i="8"/>
  <c r="Z24" i="8"/>
  <c r="Z83" i="8"/>
  <c r="Z75" i="8"/>
  <c r="Z99" i="8"/>
  <c r="Z107" i="8"/>
  <c r="Z52" i="8"/>
  <c r="Z14" i="8"/>
  <c r="Z74" i="8"/>
  <c r="Z108" i="8"/>
  <c r="Z11" i="8"/>
  <c r="Z12" i="8"/>
  <c r="Z42" i="8"/>
  <c r="Z38" i="8"/>
  <c r="Z112" i="8"/>
  <c r="Z120" i="8"/>
  <c r="Z100" i="8"/>
  <c r="Z37" i="8"/>
  <c r="Z30" i="8"/>
  <c r="Z13" i="8"/>
  <c r="Z121" i="8"/>
  <c r="Z36" i="8"/>
  <c r="Z57" i="8"/>
  <c r="Z122" i="8"/>
  <c r="Z4" i="8"/>
  <c r="Z123" i="8"/>
  <c r="Z124" i="8"/>
  <c r="Z32" i="8"/>
  <c r="Z8" i="8"/>
  <c r="Z29" i="8"/>
  <c r="Z125" i="8"/>
  <c r="Z109" i="8"/>
  <c r="Z126" i="8"/>
  <c r="Z53" i="8"/>
  <c r="Z101" i="8"/>
  <c r="Z110" i="8"/>
  <c r="Z68" i="8"/>
  <c r="Z129" i="8"/>
  <c r="Z20" i="8"/>
  <c r="Z31" i="8"/>
  <c r="Z94" i="8"/>
  <c r="Z131" i="8"/>
  <c r="Z56" i="8"/>
  <c r="Z69" i="8"/>
  <c r="Z113" i="8"/>
  <c r="Z15" i="8"/>
  <c r="Z40" i="8"/>
  <c r="Z26" i="8"/>
  <c r="Z97" i="8"/>
  <c r="Z43" i="8"/>
  <c r="Z145" i="8"/>
  <c r="Z77" i="8"/>
  <c r="Z147" i="8"/>
  <c r="Z148" i="8"/>
  <c r="Z150" i="8"/>
  <c r="Z151" i="8"/>
  <c r="Z62" i="8"/>
  <c r="Z79" i="8"/>
  <c r="Z152" i="8"/>
  <c r="Z153" i="8"/>
  <c r="Z104" i="8"/>
  <c r="Z65" i="8"/>
  <c r="Z154" i="8"/>
  <c r="Z155" i="8"/>
  <c r="Z156" i="8"/>
  <c r="Z22" i="8"/>
  <c r="Z157" i="8"/>
  <c r="Z130" i="8"/>
  <c r="Z158" i="8"/>
  <c r="Z159" i="8"/>
  <c r="Z91" i="8"/>
  <c r="Z160" i="8"/>
  <c r="Z161" i="8"/>
  <c r="Z163" i="8"/>
  <c r="Z132" i="8"/>
  <c r="Z133" i="8"/>
  <c r="Z164" i="8"/>
  <c r="Z81" i="8"/>
  <c r="Z167" i="8"/>
  <c r="Z50" i="8"/>
  <c r="Z146" i="8"/>
  <c r="Z183" i="8"/>
  <c r="Z76" i="8"/>
  <c r="Z185" i="8"/>
  <c r="Z168" i="8"/>
  <c r="Z89" i="8"/>
  <c r="Z41" i="8"/>
  <c r="Z17" i="8"/>
  <c r="Z188" i="8"/>
  <c r="Z16" i="8"/>
  <c r="Z143" i="8"/>
  <c r="Z7" i="8"/>
  <c r="Z67" i="8"/>
  <c r="Z84" i="8"/>
  <c r="Z193" i="8"/>
  <c r="Z195" i="8"/>
  <c r="Z10" i="8"/>
  <c r="Z206" i="8"/>
  <c r="Z207" i="8"/>
  <c r="Z208" i="8"/>
  <c r="Z209" i="8"/>
  <c r="Z210" i="8"/>
  <c r="Z211" i="8"/>
  <c r="Z58" i="8"/>
  <c r="Z71" i="8"/>
  <c r="Z212" i="8"/>
  <c r="Z213" i="8"/>
  <c r="Z44" i="8"/>
  <c r="Z215" i="8"/>
  <c r="Z34" i="8"/>
  <c r="Z190" i="8"/>
  <c r="Z216" i="8"/>
  <c r="Z217" i="8"/>
  <c r="Z218" i="8"/>
  <c r="Z219" i="8"/>
  <c r="Z220" i="8"/>
  <c r="Z166" i="8"/>
  <c r="Z189" i="8"/>
  <c r="Z3" i="8"/>
  <c r="Z92" i="8"/>
  <c r="Y2" i="8"/>
  <c r="Y5" i="8"/>
  <c r="Y59" i="8"/>
  <c r="Y45" i="8"/>
  <c r="Y82" i="8"/>
  <c r="Y80" i="8"/>
  <c r="Y70" i="8"/>
  <c r="Y39" i="8"/>
  <c r="Y24" i="8"/>
  <c r="Y83" i="8"/>
  <c r="Y75" i="8"/>
  <c r="Y99" i="8"/>
  <c r="Y107" i="8"/>
  <c r="Y52" i="8"/>
  <c r="Y14" i="8"/>
  <c r="Y74" i="8"/>
  <c r="Y108" i="8"/>
  <c r="Y11" i="8"/>
  <c r="Y12" i="8"/>
  <c r="Y42" i="8"/>
  <c r="Y38" i="8"/>
  <c r="Y112" i="8"/>
  <c r="Y120" i="8"/>
  <c r="Y100" i="8"/>
  <c r="Y37" i="8"/>
  <c r="Y30" i="8"/>
  <c r="Y13" i="8"/>
  <c r="Y121" i="8"/>
  <c r="Y36" i="8"/>
  <c r="Y57" i="8"/>
  <c r="Y122" i="8"/>
  <c r="Y4" i="8"/>
  <c r="Y123" i="8"/>
  <c r="Y124" i="8"/>
  <c r="Y32" i="8"/>
  <c r="Y8" i="8"/>
  <c r="Y29" i="8"/>
  <c r="Y125" i="8"/>
  <c r="Y109" i="8"/>
  <c r="Y126" i="8"/>
  <c r="Y53" i="8"/>
  <c r="Y101" i="8"/>
  <c r="Y110" i="8"/>
  <c r="Y68" i="8"/>
  <c r="Y129" i="8"/>
  <c r="Y20" i="8"/>
  <c r="Y31" i="8"/>
  <c r="Y94" i="8"/>
  <c r="Y131" i="8"/>
  <c r="Y56" i="8"/>
  <c r="Y69" i="8"/>
  <c r="Y113" i="8"/>
  <c r="Y15" i="8"/>
  <c r="Y40" i="8"/>
  <c r="Y26" i="8"/>
  <c r="Y97" i="8"/>
  <c r="Y43" i="8"/>
  <c r="Y145" i="8"/>
  <c r="Y77" i="8"/>
  <c r="Y147" i="8"/>
  <c r="Y148" i="8"/>
  <c r="Y150" i="8"/>
  <c r="Y151" i="8"/>
  <c r="Y62" i="8"/>
  <c r="Y79" i="8"/>
  <c r="Y152" i="8"/>
  <c r="Y153" i="8"/>
  <c r="Y104" i="8"/>
  <c r="Y65" i="8"/>
  <c r="Y154" i="8"/>
  <c r="Y155" i="8"/>
  <c r="Y156" i="8"/>
  <c r="Y22" i="8"/>
  <c r="Y157" i="8"/>
  <c r="Y130" i="8"/>
  <c r="Y158" i="8"/>
  <c r="Y159" i="8"/>
  <c r="Y91" i="8"/>
  <c r="Y160" i="8"/>
  <c r="Y161" i="8"/>
  <c r="Y163" i="8"/>
  <c r="Y132" i="8"/>
  <c r="Y133" i="8"/>
  <c r="Y164" i="8"/>
  <c r="Y81" i="8"/>
  <c r="Y167" i="8"/>
  <c r="Y50" i="8"/>
  <c r="Y146" i="8"/>
  <c r="Y183" i="8"/>
  <c r="Y76" i="8"/>
  <c r="Y185" i="8"/>
  <c r="Y168" i="8"/>
  <c r="Y89" i="8"/>
  <c r="Y41" i="8"/>
  <c r="Y17" i="8"/>
  <c r="Y188" i="8"/>
  <c r="Y16" i="8"/>
  <c r="Y143" i="8"/>
  <c r="Y7" i="8"/>
  <c r="Y67" i="8"/>
  <c r="Y84" i="8"/>
  <c r="Y193" i="8"/>
  <c r="Y195" i="8"/>
  <c r="Y10" i="8"/>
  <c r="Y206" i="8"/>
  <c r="Y207" i="8"/>
  <c r="Y208" i="8"/>
  <c r="Y209" i="8"/>
  <c r="Y210" i="8"/>
  <c r="Y211" i="8"/>
  <c r="Y58" i="8"/>
  <c r="Y71" i="8"/>
  <c r="Y212" i="8"/>
  <c r="Y213" i="8"/>
  <c r="Y44" i="8"/>
  <c r="Y215" i="8"/>
  <c r="Y34" i="8"/>
  <c r="Y190" i="8"/>
  <c r="Y216" i="8"/>
  <c r="Y217" i="8"/>
  <c r="Y218" i="8"/>
  <c r="Y219" i="8"/>
  <c r="Y220" i="8"/>
  <c r="Y166" i="8"/>
  <c r="Y189" i="8"/>
  <c r="Y3" i="8"/>
  <c r="Y92" i="8"/>
  <c r="X2" i="8"/>
  <c r="X5" i="8"/>
  <c r="X59" i="8"/>
  <c r="X45" i="8"/>
  <c r="X82" i="8"/>
  <c r="X80" i="8"/>
  <c r="X70" i="8"/>
  <c r="X39" i="8"/>
  <c r="X24" i="8"/>
  <c r="X83" i="8"/>
  <c r="X75" i="8"/>
  <c r="X99" i="8"/>
  <c r="X107" i="8"/>
  <c r="X52" i="8"/>
  <c r="X14" i="8"/>
  <c r="X74" i="8"/>
  <c r="X108" i="8"/>
  <c r="X11" i="8"/>
  <c r="X12" i="8"/>
  <c r="X42" i="8"/>
  <c r="X38" i="8"/>
  <c r="X112" i="8"/>
  <c r="X120" i="8"/>
  <c r="X100" i="8"/>
  <c r="X37" i="8"/>
  <c r="X30" i="8"/>
  <c r="X13" i="8"/>
  <c r="X121" i="8"/>
  <c r="X36" i="8"/>
  <c r="X57" i="8"/>
  <c r="X122" i="8"/>
  <c r="X4" i="8"/>
  <c r="X123" i="8"/>
  <c r="X124" i="8"/>
  <c r="X32" i="8"/>
  <c r="X8" i="8"/>
  <c r="X29" i="8"/>
  <c r="X125" i="8"/>
  <c r="X109" i="8"/>
  <c r="X126" i="8"/>
  <c r="X53" i="8"/>
  <c r="X101" i="8"/>
  <c r="X110" i="8"/>
  <c r="X68" i="8"/>
  <c r="X129" i="8"/>
  <c r="X20" i="8"/>
  <c r="X31" i="8"/>
  <c r="X94" i="8"/>
  <c r="X131" i="8"/>
  <c r="X56" i="8"/>
  <c r="X69" i="8"/>
  <c r="X113" i="8"/>
  <c r="X15" i="8"/>
  <c r="X40" i="8"/>
  <c r="X26" i="8"/>
  <c r="X97" i="8"/>
  <c r="X43" i="8"/>
  <c r="X145" i="8"/>
  <c r="X77" i="8"/>
  <c r="X147" i="8"/>
  <c r="X148" i="8"/>
  <c r="X150" i="8"/>
  <c r="X151" i="8"/>
  <c r="X62" i="8"/>
  <c r="X79" i="8"/>
  <c r="X152" i="8"/>
  <c r="X153" i="8"/>
  <c r="X104" i="8"/>
  <c r="X65" i="8"/>
  <c r="X154" i="8"/>
  <c r="X155" i="8"/>
  <c r="X156" i="8"/>
  <c r="X22" i="8"/>
  <c r="X157" i="8"/>
  <c r="X130" i="8"/>
  <c r="X158" i="8"/>
  <c r="X159" i="8"/>
  <c r="X91" i="8"/>
  <c r="X160" i="8"/>
  <c r="X161" i="8"/>
  <c r="X163" i="8"/>
  <c r="X132" i="8"/>
  <c r="X133" i="8"/>
  <c r="X164" i="8"/>
  <c r="X81" i="8"/>
  <c r="X167" i="8"/>
  <c r="X50" i="8"/>
  <c r="X146" i="8"/>
  <c r="X183" i="8"/>
  <c r="X76" i="8"/>
  <c r="X185" i="8"/>
  <c r="X168" i="8"/>
  <c r="X89" i="8"/>
  <c r="X41" i="8"/>
  <c r="X17" i="8"/>
  <c r="X188" i="8"/>
  <c r="X16" i="8"/>
  <c r="X143" i="8"/>
  <c r="X7" i="8"/>
  <c r="X67" i="8"/>
  <c r="X84" i="8"/>
  <c r="X193" i="8"/>
  <c r="X195" i="8"/>
  <c r="X10" i="8"/>
  <c r="X206" i="8"/>
  <c r="X207" i="8"/>
  <c r="X208" i="8"/>
  <c r="X209" i="8"/>
  <c r="X210" i="8"/>
  <c r="X211" i="8"/>
  <c r="X58" i="8"/>
  <c r="X71" i="8"/>
  <c r="X212" i="8"/>
  <c r="X213" i="8"/>
  <c r="X44" i="8"/>
  <c r="X215" i="8"/>
  <c r="X34" i="8"/>
  <c r="X190" i="8"/>
  <c r="X216" i="8"/>
  <c r="X217" i="8"/>
  <c r="X218" i="8"/>
  <c r="X219" i="8"/>
  <c r="X220" i="8"/>
  <c r="X166" i="8"/>
  <c r="X189" i="8"/>
  <c r="X3" i="8"/>
  <c r="X92" i="8"/>
  <c r="W2" i="8"/>
  <c r="W5" i="8"/>
  <c r="W59" i="8"/>
  <c r="W45" i="8"/>
  <c r="W82" i="8"/>
  <c r="W80" i="8"/>
  <c r="W70" i="8"/>
  <c r="W39" i="8"/>
  <c r="W24" i="8"/>
  <c r="W83" i="8"/>
  <c r="W75" i="8"/>
  <c r="W99" i="8"/>
  <c r="W107" i="8"/>
  <c r="W52" i="8"/>
  <c r="W14" i="8"/>
  <c r="W74" i="8"/>
  <c r="W108" i="8"/>
  <c r="W11" i="8"/>
  <c r="W12" i="8"/>
  <c r="W42" i="8"/>
  <c r="W38" i="8"/>
  <c r="W112" i="8"/>
  <c r="W120" i="8"/>
  <c r="W100" i="8"/>
  <c r="W37" i="8"/>
  <c r="W30" i="8"/>
  <c r="W13" i="8"/>
  <c r="W121" i="8"/>
  <c r="W36" i="8"/>
  <c r="W57" i="8"/>
  <c r="W122" i="8"/>
  <c r="W4" i="8"/>
  <c r="W123" i="8"/>
  <c r="W124" i="8"/>
  <c r="W32" i="8"/>
  <c r="W8" i="8"/>
  <c r="W29" i="8"/>
  <c r="W125" i="8"/>
  <c r="W109" i="8"/>
  <c r="W126" i="8"/>
  <c r="W53" i="8"/>
  <c r="W101" i="8"/>
  <c r="W110" i="8"/>
  <c r="W68" i="8"/>
  <c r="W129" i="8"/>
  <c r="W20" i="8"/>
  <c r="W31" i="8"/>
  <c r="W94" i="8"/>
  <c r="W131" i="8"/>
  <c r="W56" i="8"/>
  <c r="W69" i="8"/>
  <c r="W113" i="8"/>
  <c r="W15" i="8"/>
  <c r="W40" i="8"/>
  <c r="W26" i="8"/>
  <c r="W97" i="8"/>
  <c r="W43" i="8"/>
  <c r="W145" i="8"/>
  <c r="W77" i="8"/>
  <c r="W147" i="8"/>
  <c r="W148" i="8"/>
  <c r="W150" i="8"/>
  <c r="W151" i="8"/>
  <c r="W62" i="8"/>
  <c r="W79" i="8"/>
  <c r="W152" i="8"/>
  <c r="W153" i="8"/>
  <c r="W104" i="8"/>
  <c r="W65" i="8"/>
  <c r="W154" i="8"/>
  <c r="W155" i="8"/>
  <c r="W156" i="8"/>
  <c r="W22" i="8"/>
  <c r="W157" i="8"/>
  <c r="W130" i="8"/>
  <c r="W158" i="8"/>
  <c r="W159" i="8"/>
  <c r="W91" i="8"/>
  <c r="W160" i="8"/>
  <c r="W161" i="8"/>
  <c r="W163" i="8"/>
  <c r="W132" i="8"/>
  <c r="W133" i="8"/>
  <c r="W164" i="8"/>
  <c r="W81" i="8"/>
  <c r="W167" i="8"/>
  <c r="W50" i="8"/>
  <c r="W146" i="8"/>
  <c r="W183" i="8"/>
  <c r="W76" i="8"/>
  <c r="W185" i="8"/>
  <c r="W168" i="8"/>
  <c r="W89" i="8"/>
  <c r="W41" i="8"/>
  <c r="W17" i="8"/>
  <c r="W188" i="8"/>
  <c r="W16" i="8"/>
  <c r="W143" i="8"/>
  <c r="W7" i="8"/>
  <c r="W67" i="8"/>
  <c r="W84" i="8"/>
  <c r="W193" i="8"/>
  <c r="W195" i="8"/>
  <c r="W10" i="8"/>
  <c r="W206" i="8"/>
  <c r="W207" i="8"/>
  <c r="W208" i="8"/>
  <c r="W209" i="8"/>
  <c r="W210" i="8"/>
  <c r="W211" i="8"/>
  <c r="W58" i="8"/>
  <c r="W71" i="8"/>
  <c r="W212" i="8"/>
  <c r="W213" i="8"/>
  <c r="W44" i="8"/>
  <c r="W215" i="8"/>
  <c r="W34" i="8"/>
  <c r="W190" i="8"/>
  <c r="W216" i="8"/>
  <c r="W217" i="8"/>
  <c r="W218" i="8"/>
  <c r="W219" i="8"/>
  <c r="W220" i="8"/>
  <c r="W166" i="8"/>
  <c r="W189" i="8"/>
  <c r="W3" i="8"/>
  <c r="W92" i="8"/>
  <c r="V2" i="8"/>
  <c r="V5" i="8"/>
  <c r="V59" i="8"/>
  <c r="V45" i="8"/>
  <c r="V82" i="8"/>
  <c r="V80" i="8"/>
  <c r="V70" i="8"/>
  <c r="V39" i="8"/>
  <c r="V24" i="8"/>
  <c r="V83" i="8"/>
  <c r="V75" i="8"/>
  <c r="V99" i="8"/>
  <c r="V107" i="8"/>
  <c r="V52" i="8"/>
  <c r="V14" i="8"/>
  <c r="V74" i="8"/>
  <c r="V108" i="8"/>
  <c r="V11" i="8"/>
  <c r="V12" i="8"/>
  <c r="V42" i="8"/>
  <c r="V38" i="8"/>
  <c r="V112" i="8"/>
  <c r="V120" i="8"/>
  <c r="V100" i="8"/>
  <c r="V37" i="8"/>
  <c r="V30" i="8"/>
  <c r="V13" i="8"/>
  <c r="V121" i="8"/>
  <c r="V36" i="8"/>
  <c r="V57" i="8"/>
  <c r="V122" i="8"/>
  <c r="V4" i="8"/>
  <c r="V123" i="8"/>
  <c r="V124" i="8"/>
  <c r="V32" i="8"/>
  <c r="V8" i="8"/>
  <c r="V29" i="8"/>
  <c r="V125" i="8"/>
  <c r="V109" i="8"/>
  <c r="V126" i="8"/>
  <c r="V53" i="8"/>
  <c r="V101" i="8"/>
  <c r="V110" i="8"/>
  <c r="V68" i="8"/>
  <c r="V129" i="8"/>
  <c r="V20" i="8"/>
  <c r="V31" i="8"/>
  <c r="V94" i="8"/>
  <c r="V131" i="8"/>
  <c r="V56" i="8"/>
  <c r="V69" i="8"/>
  <c r="V113" i="8"/>
  <c r="V15" i="8"/>
  <c r="V40" i="8"/>
  <c r="V26" i="8"/>
  <c r="V97" i="8"/>
  <c r="V43" i="8"/>
  <c r="V145" i="8"/>
  <c r="V77" i="8"/>
  <c r="V147" i="8"/>
  <c r="V148" i="8"/>
  <c r="V150" i="8"/>
  <c r="V151" i="8"/>
  <c r="V62" i="8"/>
  <c r="V79" i="8"/>
  <c r="V152" i="8"/>
  <c r="V153" i="8"/>
  <c r="V104" i="8"/>
  <c r="V65" i="8"/>
  <c r="V154" i="8"/>
  <c r="V155" i="8"/>
  <c r="V156" i="8"/>
  <c r="V22" i="8"/>
  <c r="V157" i="8"/>
  <c r="V130" i="8"/>
  <c r="V158" i="8"/>
  <c r="V159" i="8"/>
  <c r="V91" i="8"/>
  <c r="V160" i="8"/>
  <c r="V161" i="8"/>
  <c r="V163" i="8"/>
  <c r="V132" i="8"/>
  <c r="V133" i="8"/>
  <c r="V164" i="8"/>
  <c r="V81" i="8"/>
  <c r="V167" i="8"/>
  <c r="V50" i="8"/>
  <c r="V146" i="8"/>
  <c r="V183" i="8"/>
  <c r="V76" i="8"/>
  <c r="V185" i="8"/>
  <c r="V168" i="8"/>
  <c r="V89" i="8"/>
  <c r="V41" i="8"/>
  <c r="V17" i="8"/>
  <c r="V188" i="8"/>
  <c r="V16" i="8"/>
  <c r="V143" i="8"/>
  <c r="V7" i="8"/>
  <c r="V67" i="8"/>
  <c r="V84" i="8"/>
  <c r="V193" i="8"/>
  <c r="V195" i="8"/>
  <c r="V10" i="8"/>
  <c r="V206" i="8"/>
  <c r="V207" i="8"/>
  <c r="V208" i="8"/>
  <c r="V209" i="8"/>
  <c r="V210" i="8"/>
  <c r="V211" i="8"/>
  <c r="V58" i="8"/>
  <c r="V71" i="8"/>
  <c r="V212" i="8"/>
  <c r="V213" i="8"/>
  <c r="V44" i="8"/>
  <c r="V215" i="8"/>
  <c r="V34" i="8"/>
  <c r="V190" i="8"/>
  <c r="V216" i="8"/>
  <c r="V217" i="8"/>
  <c r="V218" i="8"/>
  <c r="V219" i="8"/>
  <c r="V220" i="8"/>
  <c r="V166" i="8"/>
  <c r="V189" i="8"/>
  <c r="V3" i="8"/>
  <c r="V92" i="8"/>
  <c r="U2" i="8"/>
  <c r="U5" i="8"/>
  <c r="U59" i="8"/>
  <c r="U45" i="8"/>
  <c r="U82" i="8"/>
  <c r="U80" i="8"/>
  <c r="U70" i="8"/>
  <c r="U39" i="8"/>
  <c r="U24" i="8"/>
  <c r="U83" i="8"/>
  <c r="U75" i="8"/>
  <c r="U99" i="8"/>
  <c r="U107" i="8"/>
  <c r="U52" i="8"/>
  <c r="U14" i="8"/>
  <c r="U74" i="8"/>
  <c r="U108" i="8"/>
  <c r="U11" i="8"/>
  <c r="U12" i="8"/>
  <c r="U42" i="8"/>
  <c r="U38" i="8"/>
  <c r="U112" i="8"/>
  <c r="U120" i="8"/>
  <c r="U100" i="8"/>
  <c r="U37" i="8"/>
  <c r="U30" i="8"/>
  <c r="U13" i="8"/>
  <c r="U121" i="8"/>
  <c r="U36" i="8"/>
  <c r="U57" i="8"/>
  <c r="U122" i="8"/>
  <c r="U4" i="8"/>
  <c r="U123" i="8"/>
  <c r="U124" i="8"/>
  <c r="U32" i="8"/>
  <c r="U8" i="8"/>
  <c r="U29" i="8"/>
  <c r="U125" i="8"/>
  <c r="U109" i="8"/>
  <c r="U126" i="8"/>
  <c r="U53" i="8"/>
  <c r="U101" i="8"/>
  <c r="U110" i="8"/>
  <c r="U68" i="8"/>
  <c r="U129" i="8"/>
  <c r="U20" i="8"/>
  <c r="U31" i="8"/>
  <c r="U94" i="8"/>
  <c r="U131" i="8"/>
  <c r="U56" i="8"/>
  <c r="U69" i="8"/>
  <c r="U113" i="8"/>
  <c r="U15" i="8"/>
  <c r="U40" i="8"/>
  <c r="U26" i="8"/>
  <c r="U97" i="8"/>
  <c r="U43" i="8"/>
  <c r="U145" i="8"/>
  <c r="U77" i="8"/>
  <c r="U147" i="8"/>
  <c r="U148" i="8"/>
  <c r="U150" i="8"/>
  <c r="U151" i="8"/>
  <c r="U62" i="8"/>
  <c r="U79" i="8"/>
  <c r="U152" i="8"/>
  <c r="U153" i="8"/>
  <c r="U104" i="8"/>
  <c r="U65" i="8"/>
  <c r="U154" i="8"/>
  <c r="U155" i="8"/>
  <c r="U156" i="8"/>
  <c r="U22" i="8"/>
  <c r="U157" i="8"/>
  <c r="U130" i="8"/>
  <c r="U158" i="8"/>
  <c r="U159" i="8"/>
  <c r="U91" i="8"/>
  <c r="U160" i="8"/>
  <c r="U161" i="8"/>
  <c r="U163" i="8"/>
  <c r="U132" i="8"/>
  <c r="U133" i="8"/>
  <c r="U164" i="8"/>
  <c r="U81" i="8"/>
  <c r="U167" i="8"/>
  <c r="U50" i="8"/>
  <c r="U146" i="8"/>
  <c r="U183" i="8"/>
  <c r="U76" i="8"/>
  <c r="U185" i="8"/>
  <c r="U168" i="8"/>
  <c r="U89" i="8"/>
  <c r="U41" i="8"/>
  <c r="U17" i="8"/>
  <c r="U188" i="8"/>
  <c r="U16" i="8"/>
  <c r="U143" i="8"/>
  <c r="U7" i="8"/>
  <c r="U67" i="8"/>
  <c r="U84" i="8"/>
  <c r="U193" i="8"/>
  <c r="U195" i="8"/>
  <c r="U10" i="8"/>
  <c r="U206" i="8"/>
  <c r="U207" i="8"/>
  <c r="U208" i="8"/>
  <c r="U209" i="8"/>
  <c r="U210" i="8"/>
  <c r="U211" i="8"/>
  <c r="U58" i="8"/>
  <c r="U71" i="8"/>
  <c r="U212" i="8"/>
  <c r="U213" i="8"/>
  <c r="U44" i="8"/>
  <c r="U215" i="8"/>
  <c r="U34" i="8"/>
  <c r="U190" i="8"/>
  <c r="U216" i="8"/>
  <c r="U217" i="8"/>
  <c r="U218" i="8"/>
  <c r="U219" i="8"/>
  <c r="U220" i="8"/>
  <c r="U166" i="8"/>
  <c r="U189" i="8"/>
  <c r="U3" i="8"/>
  <c r="U92" i="8"/>
  <c r="T2" i="8"/>
  <c r="T5" i="8"/>
  <c r="T59" i="8"/>
  <c r="T45" i="8"/>
  <c r="T82" i="8"/>
  <c r="T80" i="8"/>
  <c r="T70" i="8"/>
  <c r="T39" i="8"/>
  <c r="T24" i="8"/>
  <c r="T83" i="8"/>
  <c r="T75" i="8"/>
  <c r="T99" i="8"/>
  <c r="T107" i="8"/>
  <c r="T52" i="8"/>
  <c r="T14" i="8"/>
  <c r="T74" i="8"/>
  <c r="T108" i="8"/>
  <c r="T11" i="8"/>
  <c r="T12" i="8"/>
  <c r="T42" i="8"/>
  <c r="T38" i="8"/>
  <c r="T112" i="8"/>
  <c r="T120" i="8"/>
  <c r="T100" i="8"/>
  <c r="T37" i="8"/>
  <c r="T30" i="8"/>
  <c r="T13" i="8"/>
  <c r="T121" i="8"/>
  <c r="T36" i="8"/>
  <c r="T57" i="8"/>
  <c r="T122" i="8"/>
  <c r="T4" i="8"/>
  <c r="T123" i="8"/>
  <c r="T124" i="8"/>
  <c r="T32" i="8"/>
  <c r="T8" i="8"/>
  <c r="T29" i="8"/>
  <c r="T125" i="8"/>
  <c r="T109" i="8"/>
  <c r="T126" i="8"/>
  <c r="T53" i="8"/>
  <c r="T101" i="8"/>
  <c r="T110" i="8"/>
  <c r="T68" i="8"/>
  <c r="T129" i="8"/>
  <c r="T20" i="8"/>
  <c r="T31" i="8"/>
  <c r="T94" i="8"/>
  <c r="T131" i="8"/>
  <c r="T56" i="8"/>
  <c r="T69" i="8"/>
  <c r="T113" i="8"/>
  <c r="T15" i="8"/>
  <c r="T40" i="8"/>
  <c r="T26" i="8"/>
  <c r="T97" i="8"/>
  <c r="T43" i="8"/>
  <c r="T145" i="8"/>
  <c r="T77" i="8"/>
  <c r="T147" i="8"/>
  <c r="T148" i="8"/>
  <c r="T150" i="8"/>
  <c r="T151" i="8"/>
  <c r="T62" i="8"/>
  <c r="T79" i="8"/>
  <c r="T152" i="8"/>
  <c r="T153" i="8"/>
  <c r="T104" i="8"/>
  <c r="T65" i="8"/>
  <c r="T154" i="8"/>
  <c r="T155" i="8"/>
  <c r="T156" i="8"/>
  <c r="T22" i="8"/>
  <c r="T157" i="8"/>
  <c r="T130" i="8"/>
  <c r="T158" i="8"/>
  <c r="T159" i="8"/>
  <c r="T91" i="8"/>
  <c r="T160" i="8"/>
  <c r="T161" i="8"/>
  <c r="T163" i="8"/>
  <c r="T132" i="8"/>
  <c r="T133" i="8"/>
  <c r="T164" i="8"/>
  <c r="T81" i="8"/>
  <c r="T167" i="8"/>
  <c r="T50" i="8"/>
  <c r="T146" i="8"/>
  <c r="T183" i="8"/>
  <c r="T76" i="8"/>
  <c r="T185" i="8"/>
  <c r="T168" i="8"/>
  <c r="T89" i="8"/>
  <c r="T41" i="8"/>
  <c r="T17" i="8"/>
  <c r="T188" i="8"/>
  <c r="T16" i="8"/>
  <c r="T143" i="8"/>
  <c r="T7" i="8"/>
  <c r="T67" i="8"/>
  <c r="T84" i="8"/>
  <c r="T193" i="8"/>
  <c r="T195" i="8"/>
  <c r="T10" i="8"/>
  <c r="T206" i="8"/>
  <c r="T207" i="8"/>
  <c r="T208" i="8"/>
  <c r="T209" i="8"/>
  <c r="T210" i="8"/>
  <c r="T211" i="8"/>
  <c r="T58" i="8"/>
  <c r="T71" i="8"/>
  <c r="T212" i="8"/>
  <c r="T213" i="8"/>
  <c r="T44" i="8"/>
  <c r="T215" i="8"/>
  <c r="T34" i="8"/>
  <c r="T190" i="8"/>
  <c r="T216" i="8"/>
  <c r="T217" i="8"/>
  <c r="T218" i="8"/>
  <c r="T219" i="8"/>
  <c r="T220" i="8"/>
  <c r="T166" i="8"/>
  <c r="T189" i="8"/>
  <c r="T3" i="8"/>
  <c r="T92" i="8"/>
  <c r="S2" i="8"/>
  <c r="S5" i="8"/>
  <c r="S59" i="8"/>
  <c r="S45" i="8"/>
  <c r="S82" i="8"/>
  <c r="S80" i="8"/>
  <c r="S70" i="8"/>
  <c r="S39" i="8"/>
  <c r="S24" i="8"/>
  <c r="S83" i="8"/>
  <c r="S75" i="8"/>
  <c r="S99" i="8"/>
  <c r="S107" i="8"/>
  <c r="S52" i="8"/>
  <c r="S14" i="8"/>
  <c r="S74" i="8"/>
  <c r="S108" i="8"/>
  <c r="S11" i="8"/>
  <c r="S12" i="8"/>
  <c r="S42" i="8"/>
  <c r="S38" i="8"/>
  <c r="S112" i="8"/>
  <c r="S120" i="8"/>
  <c r="S100" i="8"/>
  <c r="S37" i="8"/>
  <c r="S30" i="8"/>
  <c r="S13" i="8"/>
  <c r="S121" i="8"/>
  <c r="S36" i="8"/>
  <c r="S57" i="8"/>
  <c r="S122" i="8"/>
  <c r="S4" i="8"/>
  <c r="S123" i="8"/>
  <c r="S124" i="8"/>
  <c r="S32" i="8"/>
  <c r="S8" i="8"/>
  <c r="S29" i="8"/>
  <c r="S125" i="8"/>
  <c r="S109" i="8"/>
  <c r="S126" i="8"/>
  <c r="S53" i="8"/>
  <c r="S101" i="8"/>
  <c r="S110" i="8"/>
  <c r="S68" i="8"/>
  <c r="S129" i="8"/>
  <c r="S20" i="8"/>
  <c r="S31" i="8"/>
  <c r="S94" i="8"/>
  <c r="S131" i="8"/>
  <c r="S56" i="8"/>
  <c r="S69" i="8"/>
  <c r="S113" i="8"/>
  <c r="S15" i="8"/>
  <c r="S40" i="8"/>
  <c r="S26" i="8"/>
  <c r="S97" i="8"/>
  <c r="S43" i="8"/>
  <c r="S145" i="8"/>
  <c r="S77" i="8"/>
  <c r="S147" i="8"/>
  <c r="S148" i="8"/>
  <c r="S150" i="8"/>
  <c r="S151" i="8"/>
  <c r="S62" i="8"/>
  <c r="S79" i="8"/>
  <c r="S152" i="8"/>
  <c r="S153" i="8"/>
  <c r="S104" i="8"/>
  <c r="S65" i="8"/>
  <c r="S154" i="8"/>
  <c r="S155" i="8"/>
  <c r="S156" i="8"/>
  <c r="S22" i="8"/>
  <c r="S157" i="8"/>
  <c r="S130" i="8"/>
  <c r="S158" i="8"/>
  <c r="S159" i="8"/>
  <c r="S91" i="8"/>
  <c r="S160" i="8"/>
  <c r="S161" i="8"/>
  <c r="S163" i="8"/>
  <c r="S132" i="8"/>
  <c r="S133" i="8"/>
  <c r="S164" i="8"/>
  <c r="S81" i="8"/>
  <c r="S167" i="8"/>
  <c r="S50" i="8"/>
  <c r="S146" i="8"/>
  <c r="S183" i="8"/>
  <c r="S76" i="8"/>
  <c r="S185" i="8"/>
  <c r="S168" i="8"/>
  <c r="S89" i="8"/>
  <c r="S41" i="8"/>
  <c r="S17" i="8"/>
  <c r="S188" i="8"/>
  <c r="S16" i="8"/>
  <c r="S143" i="8"/>
  <c r="S7" i="8"/>
  <c r="S67" i="8"/>
  <c r="S84" i="8"/>
  <c r="S193" i="8"/>
  <c r="S195" i="8"/>
  <c r="S10" i="8"/>
  <c r="S206" i="8"/>
  <c r="S207" i="8"/>
  <c r="S208" i="8"/>
  <c r="S209" i="8"/>
  <c r="S210" i="8"/>
  <c r="S211" i="8"/>
  <c r="S58" i="8"/>
  <c r="S71" i="8"/>
  <c r="S212" i="8"/>
  <c r="S213" i="8"/>
  <c r="S44" i="8"/>
  <c r="S215" i="8"/>
  <c r="S34" i="8"/>
  <c r="S190" i="8"/>
  <c r="S216" i="8"/>
  <c r="S217" i="8"/>
  <c r="S218" i="8"/>
  <c r="S219" i="8"/>
  <c r="S220" i="8"/>
  <c r="S166" i="8"/>
  <c r="S189" i="8"/>
  <c r="S3" i="8"/>
  <c r="S92" i="8"/>
  <c r="R2" i="8"/>
  <c r="R5" i="8"/>
  <c r="R59" i="8"/>
  <c r="R45" i="8"/>
  <c r="R82" i="8"/>
  <c r="R80" i="8"/>
  <c r="R70" i="8"/>
  <c r="R39" i="8"/>
  <c r="R24" i="8"/>
  <c r="R83" i="8"/>
  <c r="R75" i="8"/>
  <c r="R99" i="8"/>
  <c r="R107" i="8"/>
  <c r="R52" i="8"/>
  <c r="R14" i="8"/>
  <c r="R74" i="8"/>
  <c r="R108" i="8"/>
  <c r="R11" i="8"/>
  <c r="R12" i="8"/>
  <c r="R42" i="8"/>
  <c r="R38" i="8"/>
  <c r="R112" i="8"/>
  <c r="R120" i="8"/>
  <c r="R100" i="8"/>
  <c r="R37" i="8"/>
  <c r="R30" i="8"/>
  <c r="R13" i="8"/>
  <c r="R121" i="8"/>
  <c r="R36" i="8"/>
  <c r="R57" i="8"/>
  <c r="R122" i="8"/>
  <c r="R4" i="8"/>
  <c r="R123" i="8"/>
  <c r="R124" i="8"/>
  <c r="R32" i="8"/>
  <c r="R8" i="8"/>
  <c r="R29" i="8"/>
  <c r="R125" i="8"/>
  <c r="R109" i="8"/>
  <c r="R126" i="8"/>
  <c r="R53" i="8"/>
  <c r="R101" i="8"/>
  <c r="R110" i="8"/>
  <c r="R68" i="8"/>
  <c r="R129" i="8"/>
  <c r="R20" i="8"/>
  <c r="R31" i="8"/>
  <c r="R94" i="8"/>
  <c r="R131" i="8"/>
  <c r="R56" i="8"/>
  <c r="R69" i="8"/>
  <c r="R113" i="8"/>
  <c r="R15" i="8"/>
  <c r="R40" i="8"/>
  <c r="R26" i="8"/>
  <c r="R97" i="8"/>
  <c r="R43" i="8"/>
  <c r="R145" i="8"/>
  <c r="R77" i="8"/>
  <c r="R147" i="8"/>
  <c r="R148" i="8"/>
  <c r="R150" i="8"/>
  <c r="R151" i="8"/>
  <c r="R62" i="8"/>
  <c r="R79" i="8"/>
  <c r="R152" i="8"/>
  <c r="R153" i="8"/>
  <c r="R104" i="8"/>
  <c r="R65" i="8"/>
  <c r="R154" i="8"/>
  <c r="R155" i="8"/>
  <c r="R156" i="8"/>
  <c r="R22" i="8"/>
  <c r="R157" i="8"/>
  <c r="R130" i="8"/>
  <c r="R158" i="8"/>
  <c r="R159" i="8"/>
  <c r="R91" i="8"/>
  <c r="R160" i="8"/>
  <c r="R161" i="8"/>
  <c r="R163" i="8"/>
  <c r="R132" i="8"/>
  <c r="R133" i="8"/>
  <c r="R164" i="8"/>
  <c r="R81" i="8"/>
  <c r="R167" i="8"/>
  <c r="R50" i="8"/>
  <c r="R146" i="8"/>
  <c r="R183" i="8"/>
  <c r="R76" i="8"/>
  <c r="R185" i="8"/>
  <c r="R168" i="8"/>
  <c r="R89" i="8"/>
  <c r="R41" i="8"/>
  <c r="R17" i="8"/>
  <c r="R188" i="8"/>
  <c r="R16" i="8"/>
  <c r="R143" i="8"/>
  <c r="R7" i="8"/>
  <c r="R67" i="8"/>
  <c r="R84" i="8"/>
  <c r="R193" i="8"/>
  <c r="R195" i="8"/>
  <c r="R10" i="8"/>
  <c r="R206" i="8"/>
  <c r="R207" i="8"/>
  <c r="R208" i="8"/>
  <c r="R209" i="8"/>
  <c r="R210" i="8"/>
  <c r="R211" i="8"/>
  <c r="R58" i="8"/>
  <c r="R71" i="8"/>
  <c r="R212" i="8"/>
  <c r="R213" i="8"/>
  <c r="R44" i="8"/>
  <c r="R215" i="8"/>
  <c r="R34" i="8"/>
  <c r="R190" i="8"/>
  <c r="R216" i="8"/>
  <c r="R217" i="8"/>
  <c r="R218" i="8"/>
  <c r="R219" i="8"/>
  <c r="R220" i="8"/>
  <c r="R166" i="8"/>
  <c r="R189" i="8"/>
  <c r="R3" i="8"/>
  <c r="R92" i="8"/>
  <c r="Q2" i="8"/>
  <c r="Q5" i="8"/>
  <c r="Q59" i="8"/>
  <c r="Q45" i="8"/>
  <c r="Q82" i="8"/>
  <c r="Q80" i="8"/>
  <c r="Q70" i="8"/>
  <c r="Q39" i="8"/>
  <c r="Q24" i="8"/>
  <c r="Q83" i="8"/>
  <c r="Q75" i="8"/>
  <c r="Q99" i="8"/>
  <c r="Q107" i="8"/>
  <c r="Q52" i="8"/>
  <c r="Q14" i="8"/>
  <c r="Q74" i="8"/>
  <c r="Q108" i="8"/>
  <c r="Q11" i="8"/>
  <c r="Q12" i="8"/>
  <c r="Q42" i="8"/>
  <c r="Q38" i="8"/>
  <c r="Q112" i="8"/>
  <c r="Q120" i="8"/>
  <c r="Q100" i="8"/>
  <c r="Q37" i="8"/>
  <c r="Q30" i="8"/>
  <c r="Q13" i="8"/>
  <c r="Q121" i="8"/>
  <c r="Q36" i="8"/>
  <c r="Q57" i="8"/>
  <c r="Q122" i="8"/>
  <c r="Q4" i="8"/>
  <c r="Q123" i="8"/>
  <c r="Q124" i="8"/>
  <c r="Q32" i="8"/>
  <c r="Q8" i="8"/>
  <c r="Q29" i="8"/>
  <c r="Q125" i="8"/>
  <c r="Q109" i="8"/>
  <c r="Q126" i="8"/>
  <c r="Q53" i="8"/>
  <c r="Q101" i="8"/>
  <c r="Q110" i="8"/>
  <c r="Q68" i="8"/>
  <c r="Q129" i="8"/>
  <c r="Q20" i="8"/>
  <c r="Q31" i="8"/>
  <c r="Q94" i="8"/>
  <c r="Q131" i="8"/>
  <c r="Q56" i="8"/>
  <c r="Q69" i="8"/>
  <c r="Q113" i="8"/>
  <c r="Q15" i="8"/>
  <c r="Q40" i="8"/>
  <c r="Q26" i="8"/>
  <c r="Q97" i="8"/>
  <c r="Q43" i="8"/>
  <c r="Q145" i="8"/>
  <c r="Q77" i="8"/>
  <c r="Q147" i="8"/>
  <c r="Q148" i="8"/>
  <c r="Q150" i="8"/>
  <c r="Q151" i="8"/>
  <c r="Q62" i="8"/>
  <c r="Q79" i="8"/>
  <c r="Q152" i="8"/>
  <c r="Q153" i="8"/>
  <c r="Q104" i="8"/>
  <c r="Q65" i="8"/>
  <c r="Q154" i="8"/>
  <c r="Q155" i="8"/>
  <c r="Q156" i="8"/>
  <c r="Q22" i="8"/>
  <c r="Q157" i="8"/>
  <c r="Q130" i="8"/>
  <c r="Q158" i="8"/>
  <c r="Q159" i="8"/>
  <c r="Q91" i="8"/>
  <c r="Q160" i="8"/>
  <c r="Q161" i="8"/>
  <c r="Q163" i="8"/>
  <c r="Q132" i="8"/>
  <c r="Q133" i="8"/>
  <c r="Q164" i="8"/>
  <c r="Q81" i="8"/>
  <c r="Q167" i="8"/>
  <c r="Q50" i="8"/>
  <c r="Q146" i="8"/>
  <c r="Q183" i="8"/>
  <c r="Q76" i="8"/>
  <c r="Q185" i="8"/>
  <c r="Q168" i="8"/>
  <c r="Q89" i="8"/>
  <c r="Q41" i="8"/>
  <c r="Q17" i="8"/>
  <c r="Q188" i="8"/>
  <c r="Q16" i="8"/>
  <c r="Q143" i="8"/>
  <c r="Q7" i="8"/>
  <c r="Q67" i="8"/>
  <c r="Q84" i="8"/>
  <c r="Q193" i="8"/>
  <c r="Q195" i="8"/>
  <c r="Q10" i="8"/>
  <c r="Q206" i="8"/>
  <c r="Q207" i="8"/>
  <c r="Q208" i="8"/>
  <c r="Q209" i="8"/>
  <c r="Q210" i="8"/>
  <c r="Q211" i="8"/>
  <c r="Q58" i="8"/>
  <c r="Q71" i="8"/>
  <c r="Q212" i="8"/>
  <c r="Q213" i="8"/>
  <c r="Q44" i="8"/>
  <c r="Q215" i="8"/>
  <c r="Q34" i="8"/>
  <c r="Q190" i="8"/>
  <c r="Q216" i="8"/>
  <c r="Q217" i="8"/>
  <c r="Q218" i="8"/>
  <c r="Q219" i="8"/>
  <c r="Q220" i="8"/>
  <c r="Q166" i="8"/>
  <c r="Q189" i="8"/>
  <c r="Q3" i="8"/>
  <c r="Q92" i="8"/>
  <c r="P2" i="8"/>
  <c r="P5" i="8"/>
  <c r="P59" i="8"/>
  <c r="P45" i="8"/>
  <c r="P82" i="8"/>
  <c r="P80" i="8"/>
  <c r="P70" i="8"/>
  <c r="P39" i="8"/>
  <c r="P24" i="8"/>
  <c r="P83" i="8"/>
  <c r="P75" i="8"/>
  <c r="P99" i="8"/>
  <c r="P107" i="8"/>
  <c r="P52" i="8"/>
  <c r="P14" i="8"/>
  <c r="P74" i="8"/>
  <c r="P108" i="8"/>
  <c r="P11" i="8"/>
  <c r="P12" i="8"/>
  <c r="P42" i="8"/>
  <c r="P38" i="8"/>
  <c r="P112" i="8"/>
  <c r="P120" i="8"/>
  <c r="P100" i="8"/>
  <c r="P37" i="8"/>
  <c r="P30" i="8"/>
  <c r="P13" i="8"/>
  <c r="P121" i="8"/>
  <c r="P36" i="8"/>
  <c r="P57" i="8"/>
  <c r="P122" i="8"/>
  <c r="P4" i="8"/>
  <c r="P123" i="8"/>
  <c r="P124" i="8"/>
  <c r="P32" i="8"/>
  <c r="P8" i="8"/>
  <c r="P29" i="8"/>
  <c r="P125" i="8"/>
  <c r="P109" i="8"/>
  <c r="P126" i="8"/>
  <c r="P53" i="8"/>
  <c r="P101" i="8"/>
  <c r="P110" i="8"/>
  <c r="P68" i="8"/>
  <c r="P129" i="8"/>
  <c r="P20" i="8"/>
  <c r="P31" i="8"/>
  <c r="P94" i="8"/>
  <c r="P131" i="8"/>
  <c r="P56" i="8"/>
  <c r="P69" i="8"/>
  <c r="P113" i="8"/>
  <c r="P15" i="8"/>
  <c r="P40" i="8"/>
  <c r="P26" i="8"/>
  <c r="P97" i="8"/>
  <c r="P43" i="8"/>
  <c r="P145" i="8"/>
  <c r="P77" i="8"/>
  <c r="P147" i="8"/>
  <c r="P148" i="8"/>
  <c r="P150" i="8"/>
  <c r="P151" i="8"/>
  <c r="P62" i="8"/>
  <c r="P79" i="8"/>
  <c r="P152" i="8"/>
  <c r="P153" i="8"/>
  <c r="P104" i="8"/>
  <c r="P65" i="8"/>
  <c r="P154" i="8"/>
  <c r="P155" i="8"/>
  <c r="P156" i="8"/>
  <c r="P22" i="8"/>
  <c r="P157" i="8"/>
  <c r="P130" i="8"/>
  <c r="P158" i="8"/>
  <c r="P159" i="8"/>
  <c r="P91" i="8"/>
  <c r="P160" i="8"/>
  <c r="P161" i="8"/>
  <c r="P163" i="8"/>
  <c r="P132" i="8"/>
  <c r="P133" i="8"/>
  <c r="P164" i="8"/>
  <c r="P81" i="8"/>
  <c r="P167" i="8"/>
  <c r="P50" i="8"/>
  <c r="P146" i="8"/>
  <c r="P183" i="8"/>
  <c r="P76" i="8"/>
  <c r="P185" i="8"/>
  <c r="P168" i="8"/>
  <c r="P89" i="8"/>
  <c r="P41" i="8"/>
  <c r="P17" i="8"/>
  <c r="P188" i="8"/>
  <c r="P16" i="8"/>
  <c r="P143" i="8"/>
  <c r="P7" i="8"/>
  <c r="P67" i="8"/>
  <c r="P84" i="8"/>
  <c r="P193" i="8"/>
  <c r="P195" i="8"/>
  <c r="P10" i="8"/>
  <c r="P206" i="8"/>
  <c r="P207" i="8"/>
  <c r="P208" i="8"/>
  <c r="P209" i="8"/>
  <c r="P210" i="8"/>
  <c r="P211" i="8"/>
  <c r="P58" i="8"/>
  <c r="P71" i="8"/>
  <c r="P212" i="8"/>
  <c r="P213" i="8"/>
  <c r="P44" i="8"/>
  <c r="P215" i="8"/>
  <c r="P34" i="8"/>
  <c r="P190" i="8"/>
  <c r="P216" i="8"/>
  <c r="P217" i="8"/>
  <c r="P218" i="8"/>
  <c r="P219" i="8"/>
  <c r="P220" i="8"/>
  <c r="P166" i="8"/>
  <c r="P189" i="8"/>
  <c r="P3" i="8"/>
  <c r="P92" i="8"/>
  <c r="O2" i="8"/>
  <c r="O5" i="8"/>
  <c r="O59" i="8"/>
  <c r="O45" i="8"/>
  <c r="O82" i="8"/>
  <c r="O80" i="8"/>
  <c r="O70" i="8"/>
  <c r="O39" i="8"/>
  <c r="O24" i="8"/>
  <c r="O83" i="8"/>
  <c r="O75" i="8"/>
  <c r="O99" i="8"/>
  <c r="O107" i="8"/>
  <c r="O52" i="8"/>
  <c r="O14" i="8"/>
  <c r="O74" i="8"/>
  <c r="O108" i="8"/>
  <c r="O11" i="8"/>
  <c r="O12" i="8"/>
  <c r="O42" i="8"/>
  <c r="O38" i="8"/>
  <c r="O112" i="8"/>
  <c r="O120" i="8"/>
  <c r="O100" i="8"/>
  <c r="O37" i="8"/>
  <c r="O30" i="8"/>
  <c r="O13" i="8"/>
  <c r="O121" i="8"/>
  <c r="O36" i="8"/>
  <c r="O57" i="8"/>
  <c r="O122" i="8"/>
  <c r="O4" i="8"/>
  <c r="O123" i="8"/>
  <c r="O124" i="8"/>
  <c r="O32" i="8"/>
  <c r="O8" i="8"/>
  <c r="O29" i="8"/>
  <c r="O125" i="8"/>
  <c r="O109" i="8"/>
  <c r="O126" i="8"/>
  <c r="O53" i="8"/>
  <c r="O101" i="8"/>
  <c r="O110" i="8"/>
  <c r="O68" i="8"/>
  <c r="O129" i="8"/>
  <c r="O20" i="8"/>
  <c r="O31" i="8"/>
  <c r="O94" i="8"/>
  <c r="O131" i="8"/>
  <c r="O56" i="8"/>
  <c r="O69" i="8"/>
  <c r="O113" i="8"/>
  <c r="O15" i="8"/>
  <c r="O40" i="8"/>
  <c r="O26" i="8"/>
  <c r="O97" i="8"/>
  <c r="O43" i="8"/>
  <c r="O145" i="8"/>
  <c r="O77" i="8"/>
  <c r="O147" i="8"/>
  <c r="O148" i="8"/>
  <c r="O150" i="8"/>
  <c r="O151" i="8"/>
  <c r="O62" i="8"/>
  <c r="O79" i="8"/>
  <c r="O152" i="8"/>
  <c r="O153" i="8"/>
  <c r="O104" i="8"/>
  <c r="O65" i="8"/>
  <c r="O154" i="8"/>
  <c r="O155" i="8"/>
  <c r="O156" i="8"/>
  <c r="O22" i="8"/>
  <c r="O157" i="8"/>
  <c r="O130" i="8"/>
  <c r="O158" i="8"/>
  <c r="O159" i="8"/>
  <c r="O91" i="8"/>
  <c r="O160" i="8"/>
  <c r="O161" i="8"/>
  <c r="O163" i="8"/>
  <c r="O132" i="8"/>
  <c r="O133" i="8"/>
  <c r="O164" i="8"/>
  <c r="O81" i="8"/>
  <c r="O167" i="8"/>
  <c r="O50" i="8"/>
  <c r="O146" i="8"/>
  <c r="O183" i="8"/>
  <c r="O76" i="8"/>
  <c r="O185" i="8"/>
  <c r="O168" i="8"/>
  <c r="O89" i="8"/>
  <c r="O41" i="8"/>
  <c r="O17" i="8"/>
  <c r="O188" i="8"/>
  <c r="O16" i="8"/>
  <c r="O143" i="8"/>
  <c r="O7" i="8"/>
  <c r="O67" i="8"/>
  <c r="O84" i="8"/>
  <c r="O193" i="8"/>
  <c r="O195" i="8"/>
  <c r="O10" i="8"/>
  <c r="O206" i="8"/>
  <c r="O207" i="8"/>
  <c r="O208" i="8"/>
  <c r="O209" i="8"/>
  <c r="O210" i="8"/>
  <c r="O211" i="8"/>
  <c r="O58" i="8"/>
  <c r="O71" i="8"/>
  <c r="O212" i="8"/>
  <c r="O213" i="8"/>
  <c r="O44" i="8"/>
  <c r="O215" i="8"/>
  <c r="O34" i="8"/>
  <c r="O190" i="8"/>
  <c r="O216" i="8"/>
  <c r="O217" i="8"/>
  <c r="O218" i="8"/>
  <c r="O219" i="8"/>
  <c r="O220" i="8"/>
  <c r="O166" i="8"/>
  <c r="O189" i="8"/>
  <c r="O3" i="8"/>
  <c r="O92" i="8"/>
  <c r="N2" i="8"/>
  <c r="N5" i="8"/>
  <c r="N59" i="8"/>
  <c r="N45" i="8"/>
  <c r="N82" i="8"/>
  <c r="N80" i="8"/>
  <c r="N70" i="8"/>
  <c r="N39" i="8"/>
  <c r="N24" i="8"/>
  <c r="N83" i="8"/>
  <c r="N75" i="8"/>
  <c r="N99" i="8"/>
  <c r="N107" i="8"/>
  <c r="N52" i="8"/>
  <c r="N14" i="8"/>
  <c r="N74" i="8"/>
  <c r="N108" i="8"/>
  <c r="N11" i="8"/>
  <c r="N12" i="8"/>
  <c r="N42" i="8"/>
  <c r="N38" i="8"/>
  <c r="N112" i="8"/>
  <c r="N120" i="8"/>
  <c r="N100" i="8"/>
  <c r="N37" i="8"/>
  <c r="N30" i="8"/>
  <c r="N13" i="8"/>
  <c r="N121" i="8"/>
  <c r="N36" i="8"/>
  <c r="N57" i="8"/>
  <c r="N122" i="8"/>
  <c r="N4" i="8"/>
  <c r="N123" i="8"/>
  <c r="N124" i="8"/>
  <c r="N32" i="8"/>
  <c r="N8" i="8"/>
  <c r="N29" i="8"/>
  <c r="N125" i="8"/>
  <c r="N109" i="8"/>
  <c r="N126" i="8"/>
  <c r="N53" i="8"/>
  <c r="N101" i="8"/>
  <c r="N110" i="8"/>
  <c r="N68" i="8"/>
  <c r="N129" i="8"/>
  <c r="N20" i="8"/>
  <c r="N31" i="8"/>
  <c r="N94" i="8"/>
  <c r="N131" i="8"/>
  <c r="N56" i="8"/>
  <c r="N69" i="8"/>
  <c r="N113" i="8"/>
  <c r="N15" i="8"/>
  <c r="N40" i="8"/>
  <c r="N26" i="8"/>
  <c r="N97" i="8"/>
  <c r="N43" i="8"/>
  <c r="N145" i="8"/>
  <c r="N77" i="8"/>
  <c r="N147" i="8"/>
  <c r="N148" i="8"/>
  <c r="N150" i="8"/>
  <c r="N151" i="8"/>
  <c r="N62" i="8"/>
  <c r="N79" i="8"/>
  <c r="N152" i="8"/>
  <c r="N153" i="8"/>
  <c r="N104" i="8"/>
  <c r="N65" i="8"/>
  <c r="N154" i="8"/>
  <c r="N155" i="8"/>
  <c r="N156" i="8"/>
  <c r="N22" i="8"/>
  <c r="N157" i="8"/>
  <c r="N130" i="8"/>
  <c r="N158" i="8"/>
  <c r="N159" i="8"/>
  <c r="N91" i="8"/>
  <c r="N160" i="8"/>
  <c r="N161" i="8"/>
  <c r="N163" i="8"/>
  <c r="N132" i="8"/>
  <c r="N133" i="8"/>
  <c r="N164" i="8"/>
  <c r="N81" i="8"/>
  <c r="N167" i="8"/>
  <c r="N50" i="8"/>
  <c r="N146" i="8"/>
  <c r="N183" i="8"/>
  <c r="N76" i="8"/>
  <c r="N185" i="8"/>
  <c r="N168" i="8"/>
  <c r="N89" i="8"/>
  <c r="N41" i="8"/>
  <c r="N17" i="8"/>
  <c r="N188" i="8"/>
  <c r="N16" i="8"/>
  <c r="N143" i="8"/>
  <c r="N7" i="8"/>
  <c r="N67" i="8"/>
  <c r="N84" i="8"/>
  <c r="N193" i="8"/>
  <c r="N195" i="8"/>
  <c r="N10" i="8"/>
  <c r="N206" i="8"/>
  <c r="N207" i="8"/>
  <c r="N208" i="8"/>
  <c r="N209" i="8"/>
  <c r="N210" i="8"/>
  <c r="N211" i="8"/>
  <c r="N58" i="8"/>
  <c r="N71" i="8"/>
  <c r="N212" i="8"/>
  <c r="N213" i="8"/>
  <c r="N44" i="8"/>
  <c r="N215" i="8"/>
  <c r="N34" i="8"/>
  <c r="N190" i="8"/>
  <c r="N216" i="8"/>
  <c r="N217" i="8"/>
  <c r="N218" i="8"/>
  <c r="N219" i="8"/>
  <c r="N220" i="8"/>
  <c r="N166" i="8"/>
  <c r="N189" i="8"/>
  <c r="N3" i="8"/>
  <c r="N92" i="8"/>
  <c r="M59" i="8"/>
  <c r="M82" i="8"/>
  <c r="M80" i="8"/>
  <c r="M70" i="8"/>
  <c r="M83" i="8"/>
  <c r="M75" i="8"/>
  <c r="M99" i="8"/>
  <c r="M107" i="8"/>
  <c r="M74" i="8"/>
  <c r="M108" i="8"/>
  <c r="M42" i="8"/>
  <c r="M112" i="8"/>
  <c r="M120" i="8"/>
  <c r="M37" i="8"/>
  <c r="M121" i="8"/>
  <c r="M122" i="8"/>
  <c r="M123" i="8"/>
  <c r="M124" i="8"/>
  <c r="M125" i="8"/>
  <c r="M109" i="8"/>
  <c r="M126" i="8"/>
  <c r="M53" i="8"/>
  <c r="M101" i="8"/>
  <c r="M110" i="8"/>
  <c r="M129" i="8"/>
  <c r="M31" i="8"/>
  <c r="M94" i="8"/>
  <c r="M131" i="8"/>
  <c r="M69" i="8"/>
  <c r="M113" i="8"/>
  <c r="M40" i="8"/>
  <c r="M97" i="8"/>
  <c r="M43" i="8"/>
  <c r="M145" i="8"/>
  <c r="M77" i="8"/>
  <c r="M147" i="8"/>
  <c r="M148" i="8"/>
  <c r="M150" i="8"/>
  <c r="M151" i="8"/>
  <c r="M79" i="8"/>
  <c r="M152" i="8"/>
  <c r="M153" i="8"/>
  <c r="M104" i="8"/>
  <c r="M154" i="8"/>
  <c r="M155" i="8"/>
  <c r="M156" i="8"/>
  <c r="M157" i="8"/>
  <c r="M130" i="8"/>
  <c r="M158" i="8"/>
  <c r="M159" i="8"/>
  <c r="M91" i="8"/>
  <c r="M160" i="8"/>
  <c r="M161" i="8"/>
  <c r="M163" i="8"/>
  <c r="M132" i="8"/>
  <c r="M133" i="8"/>
  <c r="M164" i="8"/>
  <c r="M81" i="8"/>
  <c r="M167" i="8"/>
  <c r="M146" i="8"/>
  <c r="M183" i="8"/>
  <c r="M76" i="8"/>
  <c r="M185" i="8"/>
  <c r="M168" i="8"/>
  <c r="M89" i="8"/>
  <c r="M188" i="8"/>
  <c r="M143" i="8"/>
  <c r="M67" i="8"/>
  <c r="M84" i="8"/>
  <c r="M193" i="8"/>
  <c r="M195" i="8"/>
  <c r="M206" i="8"/>
  <c r="M207" i="8"/>
  <c r="M208" i="8"/>
  <c r="M209" i="8"/>
  <c r="M210" i="8"/>
  <c r="M211" i="8"/>
  <c r="M212" i="8"/>
  <c r="M213" i="8"/>
  <c r="M44" i="8"/>
  <c r="M215" i="8"/>
  <c r="M190" i="8"/>
  <c r="M216" i="8"/>
  <c r="M217" i="8"/>
  <c r="M218" i="8"/>
  <c r="M219" i="8"/>
  <c r="M220" i="8"/>
  <c r="M166" i="8"/>
  <c r="M189" i="8"/>
  <c r="M92" i="8"/>
  <c r="L59" i="8"/>
  <c r="L82" i="8"/>
  <c r="L80" i="8"/>
  <c r="L70" i="8"/>
  <c r="L83" i="8"/>
  <c r="L75" i="8"/>
  <c r="L99" i="8"/>
  <c r="L107" i="8"/>
  <c r="L74" i="8"/>
  <c r="L108" i="8"/>
  <c r="L12" i="8"/>
  <c r="L112" i="8"/>
  <c r="L120" i="8"/>
  <c r="L100" i="8"/>
  <c r="L121" i="8"/>
  <c r="L122" i="8"/>
  <c r="L123" i="8"/>
  <c r="L124" i="8"/>
  <c r="L125" i="8"/>
  <c r="L109" i="8"/>
  <c r="L126" i="8"/>
  <c r="L101" i="8"/>
  <c r="L110" i="8"/>
  <c r="L129" i="8"/>
  <c r="L94" i="8"/>
  <c r="L131" i="8"/>
  <c r="L69" i="8"/>
  <c r="L113" i="8"/>
  <c r="L40" i="8"/>
  <c r="L97" i="8"/>
  <c r="L145" i="8"/>
  <c r="L77" i="8"/>
  <c r="L147" i="8"/>
  <c r="L148" i="8"/>
  <c r="L150" i="8"/>
  <c r="L151" i="8"/>
  <c r="L79" i="8"/>
  <c r="L152" i="8"/>
  <c r="L153" i="8"/>
  <c r="L104" i="8"/>
  <c r="L154" i="8"/>
  <c r="L155" i="8"/>
  <c r="L156" i="8"/>
  <c r="L157" i="8"/>
  <c r="L130" i="8"/>
  <c r="L158" i="8"/>
  <c r="L159" i="8"/>
  <c r="L91" i="8"/>
  <c r="L160" i="8"/>
  <c r="L161" i="8"/>
  <c r="L163" i="8"/>
  <c r="L132" i="8"/>
  <c r="L133" i="8"/>
  <c r="L164" i="8"/>
  <c r="L167" i="8"/>
  <c r="L146" i="8"/>
  <c r="L183" i="8"/>
  <c r="L185" i="8"/>
  <c r="L168" i="8"/>
  <c r="L41" i="8"/>
  <c r="L188" i="8"/>
  <c r="L67" i="8"/>
  <c r="L84" i="8"/>
  <c r="L193" i="8"/>
  <c r="L195" i="8"/>
  <c r="L206" i="8"/>
  <c r="L207" i="8"/>
  <c r="L208" i="8"/>
  <c r="L209" i="8"/>
  <c r="L210" i="8"/>
  <c r="L211" i="8"/>
  <c r="L212" i="8"/>
  <c r="L213" i="8"/>
  <c r="L44" i="8"/>
  <c r="L215" i="8"/>
  <c r="L190" i="8"/>
  <c r="L216" i="8"/>
  <c r="L217" i="8"/>
  <c r="L218" i="8"/>
  <c r="L219" i="8"/>
  <c r="L220" i="8"/>
  <c r="L166" i="8"/>
  <c r="L189" i="8"/>
  <c r="L92" i="8"/>
  <c r="K59" i="8"/>
  <c r="K82" i="8"/>
  <c r="K70" i="8"/>
  <c r="K83" i="8"/>
  <c r="K75" i="8"/>
  <c r="K99" i="8"/>
  <c r="K107" i="8"/>
  <c r="K74" i="8"/>
  <c r="K108" i="8"/>
  <c r="K112" i="8"/>
  <c r="K120" i="8"/>
  <c r="K100" i="8"/>
  <c r="K121" i="8"/>
  <c r="K122" i="8"/>
  <c r="K123" i="8"/>
  <c r="K124" i="8"/>
  <c r="K125" i="8"/>
  <c r="K109" i="8"/>
  <c r="K126" i="8"/>
  <c r="K101" i="8"/>
  <c r="K110" i="8"/>
  <c r="K68" i="8"/>
  <c r="K129" i="8"/>
  <c r="K94" i="8"/>
  <c r="K131" i="8"/>
  <c r="K56" i="8"/>
  <c r="K113" i="8"/>
  <c r="K40" i="8"/>
  <c r="K43" i="8"/>
  <c r="K145" i="8"/>
  <c r="K77" i="8"/>
  <c r="K147" i="8"/>
  <c r="K148" i="8"/>
  <c r="K150" i="8"/>
  <c r="K151" i="8"/>
  <c r="K79" i="8"/>
  <c r="K152" i="8"/>
  <c r="K153" i="8"/>
  <c r="K104" i="8"/>
  <c r="K154" i="8"/>
  <c r="K155" i="8"/>
  <c r="K156" i="8"/>
  <c r="K157" i="8"/>
  <c r="K130" i="8"/>
  <c r="K158" i="8"/>
  <c r="K159" i="8"/>
  <c r="K160" i="8"/>
  <c r="K161" i="8"/>
  <c r="K163" i="8"/>
  <c r="K132" i="8"/>
  <c r="K133" i="8"/>
  <c r="K164" i="8"/>
  <c r="K167" i="8"/>
  <c r="K183" i="8"/>
  <c r="K185" i="8"/>
  <c r="K168" i="8"/>
  <c r="K41" i="8"/>
  <c r="K188" i="8"/>
  <c r="K16" i="8"/>
  <c r="K67" i="8"/>
  <c r="K193" i="8"/>
  <c r="K195" i="8"/>
  <c r="K206" i="8"/>
  <c r="K207" i="8"/>
  <c r="K208" i="8"/>
  <c r="K209" i="8"/>
  <c r="K210" i="8"/>
  <c r="K211" i="8"/>
  <c r="K58" i="8"/>
  <c r="K71" i="8"/>
  <c r="K212" i="8"/>
  <c r="K213" i="8"/>
  <c r="K44" i="8"/>
  <c r="K215" i="8"/>
  <c r="K190" i="8"/>
  <c r="K216" i="8"/>
  <c r="K217" i="8"/>
  <c r="K218" i="8"/>
  <c r="K219" i="8"/>
  <c r="K220" i="8"/>
  <c r="K166" i="8"/>
  <c r="K189" i="8"/>
  <c r="K92" i="8"/>
  <c r="J5" i="8"/>
  <c r="J59" i="8"/>
  <c r="J45" i="8"/>
  <c r="J82" i="8"/>
  <c r="J80" i="8"/>
  <c r="J70" i="8"/>
  <c r="J39" i="8"/>
  <c r="J24" i="8"/>
  <c r="J83" i="8"/>
  <c r="J75" i="8"/>
  <c r="J99" i="8"/>
  <c r="J107" i="8"/>
  <c r="J52" i="8"/>
  <c r="J14" i="8"/>
  <c r="J74" i="8"/>
  <c r="J108" i="8"/>
  <c r="J11" i="8"/>
  <c r="J12" i="8"/>
  <c r="J42" i="8"/>
  <c r="J38" i="8"/>
  <c r="J112" i="8"/>
  <c r="J120" i="8"/>
  <c r="J100" i="8"/>
  <c r="J37" i="8"/>
  <c r="J30" i="8"/>
  <c r="J121" i="8"/>
  <c r="J57" i="8"/>
  <c r="J122" i="8"/>
  <c r="J4" i="8"/>
  <c r="J123" i="8"/>
  <c r="J124" i="8"/>
  <c r="J32" i="8"/>
  <c r="J8" i="8"/>
  <c r="J125" i="8"/>
  <c r="J109" i="8"/>
  <c r="J126" i="8"/>
  <c r="J53" i="8"/>
  <c r="J101" i="8"/>
  <c r="J110" i="8"/>
  <c r="J68" i="8"/>
  <c r="J129" i="8"/>
  <c r="J20" i="8"/>
  <c r="J31" i="8"/>
  <c r="J94" i="8"/>
  <c r="J131" i="8"/>
  <c r="J56" i="8"/>
  <c r="J69" i="8"/>
  <c r="J113" i="8"/>
  <c r="J15" i="8"/>
  <c r="J40" i="8"/>
  <c r="J26" i="8"/>
  <c r="J97" i="8"/>
  <c r="J43" i="8"/>
  <c r="J145" i="8"/>
  <c r="J77" i="8"/>
  <c r="J147" i="8"/>
  <c r="J148" i="8"/>
  <c r="J150" i="8"/>
  <c r="J151" i="8"/>
  <c r="J62" i="8"/>
  <c r="J79" i="8"/>
  <c r="J152" i="8"/>
  <c r="J153" i="8"/>
  <c r="J104" i="8"/>
  <c r="J65" i="8"/>
  <c r="J154" i="8"/>
  <c r="J155" i="8"/>
  <c r="J156" i="8"/>
  <c r="J22" i="8"/>
  <c r="J157" i="8"/>
  <c r="J130" i="8"/>
  <c r="J158" i="8"/>
  <c r="J159" i="8"/>
  <c r="J91" i="8"/>
  <c r="J160" i="8"/>
  <c r="J161" i="8"/>
  <c r="J163" i="8"/>
  <c r="J132" i="8"/>
  <c r="J133" i="8"/>
  <c r="J164" i="8"/>
  <c r="J81" i="8"/>
  <c r="J167" i="8"/>
  <c r="J50" i="8"/>
  <c r="J146" i="8"/>
  <c r="J183" i="8"/>
  <c r="J76" i="8"/>
  <c r="J185" i="8"/>
  <c r="J168" i="8"/>
  <c r="J89" i="8"/>
  <c r="J41" i="8"/>
  <c r="J17" i="8"/>
  <c r="J188" i="8"/>
  <c r="J143" i="8"/>
  <c r="J7" i="8"/>
  <c r="J67" i="8"/>
  <c r="J84" i="8"/>
  <c r="J193" i="8"/>
  <c r="J195" i="8"/>
  <c r="J10" i="8"/>
  <c r="J206" i="8"/>
  <c r="J207" i="8"/>
  <c r="J208" i="8"/>
  <c r="J209" i="8"/>
  <c r="J210" i="8"/>
  <c r="J211" i="8"/>
  <c r="J58" i="8"/>
  <c r="J71" i="8"/>
  <c r="J212" i="8"/>
  <c r="J213" i="8"/>
  <c r="J44" i="8"/>
  <c r="J215" i="8"/>
  <c r="J34" i="8"/>
  <c r="J190" i="8"/>
  <c r="J216" i="8"/>
  <c r="J217" i="8"/>
  <c r="J218" i="8"/>
  <c r="J219" i="8"/>
  <c r="J220" i="8"/>
  <c r="J166" i="8"/>
  <c r="J189" i="8"/>
  <c r="J3" i="8"/>
  <c r="J92" i="8"/>
  <c r="E10" i="63"/>
  <c r="BL9" i="8" s="1"/>
  <c r="E17" i="63"/>
  <c r="BL23" i="8" s="1"/>
  <c r="E9" i="63"/>
  <c r="BL16" i="8" s="1"/>
  <c r="E15" i="63"/>
  <c r="BL7" i="8" s="1"/>
  <c r="E5" i="63"/>
  <c r="E18" i="62"/>
  <c r="E8" i="62"/>
  <c r="BK23" i="8" s="1"/>
  <c r="E4" i="62"/>
  <c r="E3" i="62"/>
  <c r="E7" i="62"/>
  <c r="BK5" i="8" s="1"/>
  <c r="E3" i="61"/>
  <c r="E5" i="61"/>
  <c r="BJ4" i="8" s="1"/>
  <c r="E10" i="61"/>
  <c r="BJ23" i="8" s="1"/>
  <c r="E13" i="61"/>
  <c r="BJ9" i="8" s="1"/>
  <c r="E12" i="61"/>
  <c r="BJ3" i="8" s="1"/>
  <c r="E4" i="60"/>
  <c r="BI4" i="8" s="1"/>
  <c r="E13" i="60"/>
  <c r="BI9" i="8" s="1"/>
  <c r="E12" i="60"/>
  <c r="BI2" i="8" s="1"/>
  <c r="E11" i="60"/>
  <c r="BI5" i="8" s="1"/>
  <c r="E3" i="60"/>
  <c r="E10" i="59"/>
  <c r="BH4" i="8" s="1"/>
  <c r="E3" i="59"/>
  <c r="E9" i="59"/>
  <c r="BH9" i="8" s="1"/>
  <c r="E8" i="59"/>
  <c r="BH5" i="8" s="1"/>
  <c r="E2" i="59"/>
  <c r="E6" i="58"/>
  <c r="BG7" i="8" s="1"/>
  <c r="E5" i="58"/>
  <c r="E4" i="58"/>
  <c r="BG72" i="8" s="1"/>
  <c r="C72" i="8" s="1"/>
  <c r="E3" i="58"/>
  <c r="BG214" i="8" s="1"/>
  <c r="E2" i="58"/>
  <c r="E6" i="57"/>
  <c r="BF3" i="8" s="1"/>
  <c r="E5" i="57"/>
  <c r="BF16" i="8" s="1"/>
  <c r="E4" i="57"/>
  <c r="BF214" i="8" s="1"/>
  <c r="E3" i="57"/>
  <c r="BF2" i="8" s="1"/>
  <c r="E2" i="57"/>
  <c r="E3" i="56"/>
  <c r="E13" i="56"/>
  <c r="BE6" i="8" s="1"/>
  <c r="E11" i="56"/>
  <c r="BE10" i="8" s="1"/>
  <c r="E10" i="56"/>
  <c r="BE23" i="8" s="1"/>
  <c r="E9" i="56"/>
  <c r="E7" i="55"/>
  <c r="BD165" i="8" s="1"/>
  <c r="C165" i="8" s="1"/>
  <c r="E6" i="55"/>
  <c r="E5" i="55"/>
  <c r="E4" i="55"/>
  <c r="BD23" i="8" s="1"/>
  <c r="E3" i="55"/>
  <c r="E27" i="55" s="1"/>
  <c r="E10" i="54"/>
  <c r="BC2" i="8" s="1"/>
  <c r="E9" i="54"/>
  <c r="BC7" i="8" s="1"/>
  <c r="E8" i="54"/>
  <c r="E7" i="54"/>
  <c r="BC61" i="8" s="1"/>
  <c r="E6" i="54"/>
  <c r="E6" i="53"/>
  <c r="E15" i="53"/>
  <c r="BB2" i="8" s="1"/>
  <c r="E14" i="53"/>
  <c r="BB3" i="8" s="1"/>
  <c r="E11" i="53"/>
  <c r="BB5" i="8" s="1"/>
  <c r="E10" i="53"/>
  <c r="E2" i="52"/>
  <c r="BA61" i="8" s="1"/>
  <c r="E4" i="52"/>
  <c r="BA2" i="8" s="1"/>
  <c r="E13" i="52"/>
  <c r="BA23" i="8" s="1"/>
  <c r="E24" i="52"/>
  <c r="E12" i="52"/>
  <c r="BA49" i="8" s="1"/>
  <c r="E11" i="51"/>
  <c r="AZ49" i="8" s="1"/>
  <c r="E5" i="51"/>
  <c r="E10" i="51"/>
  <c r="AZ2" i="8" s="1"/>
  <c r="E16" i="51"/>
  <c r="AZ7" i="8" s="1"/>
  <c r="E9" i="51"/>
  <c r="AZ15" i="8" s="1"/>
  <c r="E22" i="50"/>
  <c r="AY2" i="8" s="1"/>
  <c r="E8" i="50"/>
  <c r="AY23" i="8" s="1"/>
  <c r="E14" i="50"/>
  <c r="AY4" i="8" s="1"/>
  <c r="E13" i="50"/>
  <c r="AY15" i="8" s="1"/>
  <c r="E7" i="50"/>
  <c r="E18" i="49"/>
  <c r="AX4" i="8" s="1"/>
  <c r="E17" i="49"/>
  <c r="AX3" i="8" s="1"/>
  <c r="E16" i="49"/>
  <c r="AX23" i="8" s="1"/>
  <c r="E5" i="49"/>
  <c r="AX7" i="8" s="1"/>
  <c r="E4" i="49"/>
  <c r="E23" i="49" s="1"/>
  <c r="E14" i="48"/>
  <c r="AW3" i="8" s="1"/>
  <c r="E22" i="48"/>
  <c r="E9" i="48"/>
  <c r="E21" i="48"/>
  <c r="AW7" i="8" s="1"/>
  <c r="E13" i="48"/>
  <c r="AW2" i="8" s="1"/>
  <c r="E12" i="47"/>
  <c r="AV5" i="8" s="1"/>
  <c r="E11" i="47"/>
  <c r="AV4" i="8" s="1"/>
  <c r="E10" i="47"/>
  <c r="AV60" i="8" s="1"/>
  <c r="E9" i="47"/>
  <c r="AV23" i="8" s="1"/>
  <c r="E8" i="47"/>
  <c r="E4" i="46"/>
  <c r="AU9" i="8" s="1"/>
  <c r="E11" i="46"/>
  <c r="AU23" i="8" s="1"/>
  <c r="E10" i="46"/>
  <c r="AU5" i="8" s="1"/>
  <c r="E3" i="46"/>
  <c r="E6" i="46"/>
  <c r="E10" i="45"/>
  <c r="AT5" i="8" s="1"/>
  <c r="E16" i="45"/>
  <c r="AT28" i="8" s="1"/>
  <c r="E6" i="45"/>
  <c r="AT4" i="8" s="1"/>
  <c r="E5" i="45"/>
  <c r="E15" i="45"/>
  <c r="AT23" i="8" s="1"/>
  <c r="E4" i="44"/>
  <c r="AS3" i="8" s="1"/>
  <c r="E10" i="44"/>
  <c r="AS5" i="8" s="1"/>
  <c r="E9" i="44"/>
  <c r="AS42" i="8" s="1"/>
  <c r="E8" i="44"/>
  <c r="AS23" i="8" s="1"/>
  <c r="E3" i="44"/>
  <c r="E11" i="43"/>
  <c r="E16" i="43"/>
  <c r="E15" i="43"/>
  <c r="AR23" i="8" s="1"/>
  <c r="E10" i="43"/>
  <c r="AR87" i="8" s="1"/>
  <c r="C87" i="8" s="1"/>
  <c r="E9" i="43"/>
  <c r="E24" i="42"/>
  <c r="E2" i="42"/>
  <c r="E3" i="42"/>
  <c r="E23" i="42"/>
  <c r="E5" i="42"/>
  <c r="AQ23" i="8" s="1"/>
  <c r="E10" i="9"/>
  <c r="J36" i="8" s="1"/>
  <c r="E4" i="9"/>
  <c r="J9" i="8" s="1"/>
  <c r="E35" i="9"/>
  <c r="J16" i="8" s="1"/>
  <c r="E44" i="9"/>
  <c r="J2" i="8" s="1"/>
  <c r="E17" i="9"/>
  <c r="C214" i="8" l="1"/>
  <c r="C61" i="8"/>
  <c r="C49" i="8"/>
  <c r="E27" i="44"/>
  <c r="E22" i="45"/>
  <c r="E27" i="50"/>
  <c r="E20" i="58"/>
  <c r="BL5" i="8"/>
  <c r="BK3" i="8"/>
  <c r="BJ6" i="8"/>
  <c r="BI23" i="8"/>
  <c r="BH2" i="8"/>
  <c r="E17" i="59"/>
  <c r="BH23" i="8"/>
  <c r="BG5" i="8"/>
  <c r="BF23" i="8"/>
  <c r="E21" i="57"/>
  <c r="BE5" i="8"/>
  <c r="BE7" i="8"/>
  <c r="BD7" i="8"/>
  <c r="AW4" i="8"/>
  <c r="BC23" i="8"/>
  <c r="BB14" i="8"/>
  <c r="BB7" i="8"/>
  <c r="AZ28" i="8"/>
  <c r="AY7" i="8"/>
  <c r="AV7" i="8"/>
  <c r="AU4" i="8"/>
  <c r="AU7" i="8"/>
  <c r="AT7" i="8"/>
  <c r="AS2" i="8"/>
  <c r="AR2" i="8"/>
  <c r="AR7" i="8"/>
  <c r="AR28" i="8"/>
  <c r="AQ7" i="8"/>
  <c r="J13" i="8"/>
  <c r="J29" i="8"/>
  <c r="E72" i="9"/>
  <c r="E49" i="5"/>
  <c r="E48" i="5"/>
  <c r="E47" i="5"/>
  <c r="G56" i="8" s="1"/>
  <c r="E46" i="5"/>
  <c r="G14" i="8" s="1"/>
  <c r="E45" i="5"/>
  <c r="G32" i="8" s="1"/>
  <c r="E44" i="5"/>
  <c r="E12" i="5"/>
  <c r="G2" i="8" s="1"/>
  <c r="E43" i="5"/>
  <c r="G41" i="8" s="1"/>
  <c r="E42" i="5"/>
  <c r="G15" i="8" s="1"/>
  <c r="E11" i="5"/>
  <c r="E41" i="5"/>
  <c r="G8" i="8" s="1"/>
  <c r="E57" i="5"/>
  <c r="E10" i="5"/>
  <c r="G70" i="8" s="1"/>
  <c r="E56" i="5"/>
  <c r="E40" i="5"/>
  <c r="G69" i="8" s="1"/>
  <c r="E55" i="5"/>
  <c r="G79" i="8" s="1"/>
  <c r="E39" i="5"/>
  <c r="G94" i="8" s="1"/>
  <c r="E38" i="5"/>
  <c r="E37" i="5"/>
  <c r="G11" i="8" s="1"/>
  <c r="E36" i="5"/>
  <c r="E35" i="5"/>
  <c r="G74" i="8" s="1"/>
  <c r="E9" i="5"/>
  <c r="G36" i="8" s="1"/>
  <c r="E34" i="5"/>
  <c r="G112" i="8" s="1"/>
  <c r="E54" i="5"/>
  <c r="G22" i="8" s="1"/>
  <c r="E33" i="5"/>
  <c r="G120" i="8" s="1"/>
  <c r="E53" i="5"/>
  <c r="G109" i="8" s="1"/>
  <c r="E52" i="5"/>
  <c r="G208" i="8" s="1"/>
  <c r="E32" i="5"/>
  <c r="E31" i="5"/>
  <c r="G100" i="8" s="1"/>
  <c r="E30" i="5"/>
  <c r="E51" i="5"/>
  <c r="G122" i="8" s="1"/>
  <c r="E29" i="5"/>
  <c r="G110" i="8" s="1"/>
  <c r="E28" i="5"/>
  <c r="E8" i="5"/>
  <c r="G5" i="8" s="1"/>
  <c r="E27" i="5"/>
  <c r="G108" i="8" s="1"/>
  <c r="E26" i="5"/>
  <c r="E25" i="5"/>
  <c r="E24" i="5"/>
  <c r="E23" i="5"/>
  <c r="G113" i="8" s="1"/>
  <c r="E7" i="5"/>
  <c r="E6" i="5"/>
  <c r="G12" i="8" s="1"/>
  <c r="E22" i="5"/>
  <c r="G68" i="8" s="1"/>
  <c r="E5" i="5"/>
  <c r="G24" i="8" s="1"/>
  <c r="E21" i="5"/>
  <c r="E4" i="5"/>
  <c r="G52" i="8" s="1"/>
  <c r="E20" i="5"/>
  <c r="E19" i="5"/>
  <c r="E3" i="5"/>
  <c r="E2" i="5"/>
  <c r="E18" i="5"/>
  <c r="E17" i="5"/>
  <c r="G50" i="8" s="1"/>
  <c r="H92" i="8"/>
  <c r="G92" i="8"/>
  <c r="F92" i="8"/>
  <c r="E92" i="8"/>
  <c r="H3" i="8"/>
  <c r="G3" i="8"/>
  <c r="F3" i="8"/>
  <c r="E3" i="8"/>
  <c r="I189" i="8"/>
  <c r="G189" i="8"/>
  <c r="F189" i="8"/>
  <c r="E189" i="8"/>
  <c r="I188" i="8"/>
  <c r="H188" i="8"/>
  <c r="G188" i="8"/>
  <c r="F188" i="8"/>
  <c r="E188" i="8"/>
  <c r="H190" i="8"/>
  <c r="F190" i="8"/>
  <c r="E190" i="8"/>
  <c r="I195" i="8"/>
  <c r="H195" i="8"/>
  <c r="F195" i="8"/>
  <c r="E195" i="8"/>
  <c r="I185" i="8"/>
  <c r="H185" i="8"/>
  <c r="F185" i="8"/>
  <c r="E185" i="8"/>
  <c r="E82" i="4"/>
  <c r="E81" i="4"/>
  <c r="E80" i="4"/>
  <c r="E79" i="4"/>
  <c r="F215" i="8" s="1"/>
  <c r="E78" i="4"/>
  <c r="E77" i="4"/>
  <c r="E76" i="4"/>
  <c r="E75" i="4"/>
  <c r="F56" i="8" s="1"/>
  <c r="E74" i="4"/>
  <c r="E73" i="4"/>
  <c r="F75" i="8" s="1"/>
  <c r="E72" i="4"/>
  <c r="E71" i="4"/>
  <c r="E70" i="4"/>
  <c r="F206" i="8" s="1"/>
  <c r="E69" i="4"/>
  <c r="F62" i="8" s="1"/>
  <c r="E68" i="4"/>
  <c r="E67" i="4"/>
  <c r="F34" i="8" s="1"/>
  <c r="E66" i="4"/>
  <c r="E65" i="4"/>
  <c r="F37" i="8" s="1"/>
  <c r="E64" i="4"/>
  <c r="E63" i="4"/>
  <c r="F68" i="8" s="1"/>
  <c r="E62" i="4"/>
  <c r="F104" i="8" s="1"/>
  <c r="E61" i="4"/>
  <c r="F50" i="8" s="1"/>
  <c r="E60" i="4"/>
  <c r="F207" i="8" s="1"/>
  <c r="E59" i="4"/>
  <c r="F126" i="8" s="1"/>
  <c r="E58" i="4"/>
  <c r="E57" i="4"/>
  <c r="E56" i="4"/>
  <c r="E55" i="4"/>
  <c r="E54" i="4"/>
  <c r="F216" i="8" s="1"/>
  <c r="E53" i="4"/>
  <c r="F120" i="8" s="1"/>
  <c r="E52" i="4"/>
  <c r="E51" i="4"/>
  <c r="F130" i="8" s="1"/>
  <c r="E50" i="4"/>
  <c r="E49" i="4"/>
  <c r="E48" i="4"/>
  <c r="F158" i="8" s="1"/>
  <c r="E47" i="4"/>
  <c r="E46" i="4"/>
  <c r="F89" i="8" s="1"/>
  <c r="E45" i="4"/>
  <c r="E44" i="4"/>
  <c r="E43" i="4"/>
  <c r="F82" i="8" s="1"/>
  <c r="E42" i="4"/>
  <c r="F113" i="8" s="1"/>
  <c r="E41" i="4"/>
  <c r="E40" i="4"/>
  <c r="E39" i="4"/>
  <c r="E38" i="4"/>
  <c r="E37" i="4"/>
  <c r="E36" i="4"/>
  <c r="F58" i="8" s="1"/>
  <c r="E35" i="4"/>
  <c r="F20" i="8" s="1"/>
  <c r="E34" i="4"/>
  <c r="F24" i="8" s="1"/>
  <c r="E33" i="4"/>
  <c r="E32" i="4"/>
  <c r="E31" i="4"/>
  <c r="E30" i="4"/>
  <c r="F69" i="8" s="1"/>
  <c r="E29" i="4"/>
  <c r="E28" i="4"/>
  <c r="F42" i="8" s="1"/>
  <c r="E27" i="4"/>
  <c r="F30" i="8" s="1"/>
  <c r="E26" i="4"/>
  <c r="F84" i="8" s="1"/>
  <c r="E25" i="4"/>
  <c r="E24" i="4"/>
  <c r="E23" i="4"/>
  <c r="E22" i="4"/>
  <c r="F4" i="8" s="1"/>
  <c r="E21" i="4"/>
  <c r="E20" i="4"/>
  <c r="E19" i="4"/>
  <c r="F209" i="8" s="1"/>
  <c r="E18" i="4"/>
  <c r="F36" i="8" s="1"/>
  <c r="E17" i="4"/>
  <c r="F22" i="8" s="1"/>
  <c r="E16" i="4"/>
  <c r="F38" i="8" s="1"/>
  <c r="E15" i="4"/>
  <c r="F81" i="8" s="1"/>
  <c r="E14" i="4"/>
  <c r="E13" i="4"/>
  <c r="F154" i="8" s="1"/>
  <c r="E12" i="4"/>
  <c r="F40" i="8" s="1"/>
  <c r="E11" i="4"/>
  <c r="E10" i="4"/>
  <c r="E9" i="4"/>
  <c r="E8" i="4"/>
  <c r="F79" i="8" s="1"/>
  <c r="E7" i="4"/>
  <c r="F15" i="8" s="1"/>
  <c r="E5" i="1"/>
  <c r="E36" i="1"/>
  <c r="E12" i="1"/>
  <c r="E13" i="1"/>
  <c r="E14" i="1"/>
  <c r="E37" i="1"/>
  <c r="E38" i="1"/>
  <c r="E163" i="8" s="1"/>
  <c r="E86" i="1"/>
  <c r="E15" i="1"/>
  <c r="E2" i="1"/>
  <c r="E6" i="1"/>
  <c r="E219" i="8" s="1"/>
  <c r="E16" i="1"/>
  <c r="E39" i="1"/>
  <c r="E17" i="1"/>
  <c r="E40" i="1"/>
  <c r="E41" i="8" s="1"/>
  <c r="E87" i="1"/>
  <c r="E41" i="1"/>
  <c r="E151" i="8" s="1"/>
  <c r="E18" i="1"/>
  <c r="E19" i="1"/>
  <c r="E206" i="8" s="1"/>
  <c r="E42" i="1"/>
  <c r="E8" i="8" s="1"/>
  <c r="E43" i="1"/>
  <c r="E44" i="1"/>
  <c r="E20" i="1"/>
  <c r="E71" i="8" s="1"/>
  <c r="E45" i="1"/>
  <c r="E159" i="8" s="1"/>
  <c r="E21" i="1"/>
  <c r="E97" i="8" s="1"/>
  <c r="E46" i="1"/>
  <c r="E133" i="8" s="1"/>
  <c r="E47" i="1"/>
  <c r="E38" i="8" s="1"/>
  <c r="E22" i="1"/>
  <c r="E31" i="8" s="1"/>
  <c r="E88" i="1"/>
  <c r="E193" i="8" s="1"/>
  <c r="E48" i="1"/>
  <c r="E94" i="8" s="1"/>
  <c r="E23" i="1"/>
  <c r="E24" i="1"/>
  <c r="E45" i="8" s="1"/>
  <c r="E25" i="1"/>
  <c r="E101" i="8" s="1"/>
  <c r="E49" i="1"/>
  <c r="E161" i="8" s="1"/>
  <c r="E50" i="1"/>
  <c r="E69" i="8" s="1"/>
  <c r="E26" i="1"/>
  <c r="E11" i="8" s="1"/>
  <c r="E51" i="1"/>
  <c r="E160" i="8" s="1"/>
  <c r="E52" i="1"/>
  <c r="E29" i="8" s="1"/>
  <c r="E89" i="1"/>
  <c r="E53" i="1"/>
  <c r="E132" i="8" s="1"/>
  <c r="E54" i="1"/>
  <c r="E154" i="8" s="1"/>
  <c r="E55" i="1"/>
  <c r="E15" i="8" s="1"/>
  <c r="E56" i="1"/>
  <c r="E104" i="8" s="1"/>
  <c r="E57" i="1"/>
  <c r="E52" i="8" s="1"/>
  <c r="E58" i="1"/>
  <c r="E7" i="1"/>
  <c r="E82" i="8" s="1"/>
  <c r="E90" i="1"/>
  <c r="E36" i="8" s="1"/>
  <c r="E59" i="1"/>
  <c r="E157" i="8" s="1"/>
  <c r="E91" i="1"/>
  <c r="E84" i="8" s="1"/>
  <c r="E60" i="1"/>
  <c r="E155" i="8" s="1"/>
  <c r="E27" i="1"/>
  <c r="E70" i="8" s="1"/>
  <c r="E92" i="1"/>
  <c r="E143" i="8" s="1"/>
  <c r="E28" i="1"/>
  <c r="E61" i="1"/>
  <c r="E147" i="8" s="1"/>
  <c r="E62" i="1"/>
  <c r="E100" i="8" s="1"/>
  <c r="E63" i="1"/>
  <c r="E77" i="8" s="1"/>
  <c r="E64" i="1"/>
  <c r="E93" i="1"/>
  <c r="E37" i="8" s="1"/>
  <c r="E29" i="1"/>
  <c r="E129" i="8" s="1"/>
  <c r="E65" i="1"/>
  <c r="E145" i="8" s="1"/>
  <c r="E8" i="1"/>
  <c r="E94" i="1"/>
  <c r="E146" i="8" s="1"/>
  <c r="E30" i="1"/>
  <c r="E4" i="8" s="1"/>
  <c r="E66" i="1"/>
  <c r="E113" i="8" s="1"/>
  <c r="E67" i="1"/>
  <c r="E20" i="8" s="1"/>
  <c r="E68" i="1"/>
  <c r="E150" i="8" s="1"/>
  <c r="E69" i="1"/>
  <c r="E156" i="8" s="1"/>
  <c r="E3" i="1"/>
  <c r="E2" i="8" s="1"/>
  <c r="E70" i="1"/>
  <c r="E71" i="1"/>
  <c r="E26" i="8" s="1"/>
  <c r="E72" i="1"/>
  <c r="E164" i="8" s="1"/>
  <c r="E73" i="1"/>
  <c r="E30" i="8" s="1"/>
  <c r="E74" i="1"/>
  <c r="E56" i="8" s="1"/>
  <c r="E75" i="1"/>
  <c r="E65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E125" i="8"/>
  <c r="I121" i="8"/>
  <c r="H121" i="8"/>
  <c r="G121" i="8"/>
  <c r="F121" i="8"/>
  <c r="I148" i="8"/>
  <c r="H148" i="8"/>
  <c r="G148" i="8"/>
  <c r="F148" i="8"/>
  <c r="H32" i="8"/>
  <c r="F32" i="8"/>
  <c r="I217" i="8"/>
  <c r="H217" i="8"/>
  <c r="G217" i="8"/>
  <c r="F217" i="8"/>
  <c r="H42" i="8"/>
  <c r="G42" i="8"/>
  <c r="H34" i="8"/>
  <c r="G34" i="8"/>
  <c r="I212" i="8"/>
  <c r="H212" i="8"/>
  <c r="G212" i="8"/>
  <c r="F212" i="8"/>
  <c r="H50" i="8"/>
  <c r="I152" i="8"/>
  <c r="H152" i="8"/>
  <c r="G152" i="8"/>
  <c r="F152" i="8"/>
  <c r="I122" i="8"/>
  <c r="H122" i="8"/>
  <c r="F122" i="8"/>
  <c r="H81" i="8"/>
  <c r="G81" i="8"/>
  <c r="I220" i="8"/>
  <c r="H220" i="8"/>
  <c r="G220" i="8"/>
  <c r="F220" i="8"/>
  <c r="H39" i="8"/>
  <c r="G39" i="8"/>
  <c r="F39" i="8"/>
  <c r="G16" i="8"/>
  <c r="I109" i="8"/>
  <c r="H109" i="8"/>
  <c r="I210" i="8"/>
  <c r="H210" i="8"/>
  <c r="G210" i="8"/>
  <c r="I163" i="8"/>
  <c r="H163" i="8"/>
  <c r="G163" i="8"/>
  <c r="F163" i="8"/>
  <c r="I207" i="8"/>
  <c r="H207" i="8"/>
  <c r="G207" i="8"/>
  <c r="I124" i="8"/>
  <c r="H124" i="8"/>
  <c r="G124" i="8"/>
  <c r="F124" i="8"/>
  <c r="I216" i="8"/>
  <c r="H216" i="8"/>
  <c r="G216" i="8"/>
  <c r="H14" i="8"/>
  <c r="F14" i="8"/>
  <c r="I153" i="8"/>
  <c r="H153" i="8"/>
  <c r="G153" i="8"/>
  <c r="F153" i="8"/>
  <c r="I183" i="8"/>
  <c r="H183" i="8"/>
  <c r="F183" i="8"/>
  <c r="I168" i="8"/>
  <c r="H168" i="8"/>
  <c r="F168" i="8"/>
  <c r="E168" i="8"/>
  <c r="H76" i="8"/>
  <c r="G76" i="8"/>
  <c r="F76" i="8"/>
  <c r="I215" i="8"/>
  <c r="H215" i="8"/>
  <c r="G215" i="8"/>
  <c r="I218" i="8"/>
  <c r="H218" i="8"/>
  <c r="G218" i="8"/>
  <c r="F218" i="8"/>
  <c r="H68" i="8"/>
  <c r="H62" i="8"/>
  <c r="G62" i="8"/>
  <c r="I43" i="8"/>
  <c r="H43" i="8"/>
  <c r="G43" i="8"/>
  <c r="F43" i="8"/>
  <c r="H53" i="8"/>
  <c r="G53" i="8"/>
  <c r="F53" i="8"/>
  <c r="I112" i="8"/>
  <c r="H112" i="8"/>
  <c r="F112" i="8"/>
  <c r="H99" i="8"/>
  <c r="G99" i="8"/>
  <c r="F99" i="8"/>
  <c r="H130" i="8"/>
  <c r="G130" i="8"/>
  <c r="I108" i="8"/>
  <c r="H108" i="8"/>
  <c r="F108" i="8"/>
  <c r="I79" i="8"/>
  <c r="H79" i="8"/>
  <c r="H24" i="8"/>
  <c r="I75" i="8"/>
  <c r="H75" i="8"/>
  <c r="G75" i="8"/>
  <c r="I126" i="8"/>
  <c r="H126" i="8"/>
  <c r="G126" i="8"/>
  <c r="H12" i="8"/>
  <c r="F12" i="8"/>
  <c r="H5" i="8"/>
  <c r="F5" i="8"/>
  <c r="I120" i="8"/>
  <c r="H120" i="8"/>
  <c r="I167" i="8"/>
  <c r="H167" i="8"/>
  <c r="G167" i="8"/>
  <c r="F167" i="8"/>
  <c r="I107" i="8"/>
  <c r="H107" i="8"/>
  <c r="G107" i="8"/>
  <c r="F107" i="8"/>
  <c r="H110" i="8"/>
  <c r="F110" i="8"/>
  <c r="H13" i="8"/>
  <c r="G13" i="8"/>
  <c r="F13" i="8"/>
  <c r="H65" i="8"/>
  <c r="G65" i="8"/>
  <c r="F65" i="8"/>
  <c r="H56" i="8"/>
  <c r="H30" i="8"/>
  <c r="G30" i="8"/>
  <c r="I164" i="8"/>
  <c r="H164" i="8"/>
  <c r="G164" i="8"/>
  <c r="F164" i="8"/>
  <c r="H26" i="8"/>
  <c r="G26" i="8"/>
  <c r="F26" i="8"/>
  <c r="I91" i="8"/>
  <c r="H91" i="8"/>
  <c r="G91" i="8"/>
  <c r="F91" i="8"/>
  <c r="E91" i="8"/>
  <c r="H2" i="8"/>
  <c r="F2" i="8"/>
  <c r="I156" i="8"/>
  <c r="H156" i="8"/>
  <c r="G156" i="8"/>
  <c r="F156" i="8"/>
  <c r="I150" i="8"/>
  <c r="H150" i="8"/>
  <c r="G150" i="8"/>
  <c r="F150" i="8"/>
  <c r="H20" i="8"/>
  <c r="G20" i="8"/>
  <c r="I113" i="8"/>
  <c r="H113" i="8"/>
  <c r="H4" i="8"/>
  <c r="G4" i="8"/>
  <c r="I146" i="8"/>
  <c r="H146" i="8"/>
  <c r="G146" i="8"/>
  <c r="F146" i="8"/>
  <c r="I83" i="8"/>
  <c r="H83" i="8"/>
  <c r="G83" i="8"/>
  <c r="F83" i="8"/>
  <c r="E83" i="8"/>
  <c r="I145" i="8"/>
  <c r="H145" i="8"/>
  <c r="G145" i="8"/>
  <c r="F145" i="8"/>
  <c r="I129" i="8"/>
  <c r="H129" i="8"/>
  <c r="G129" i="8"/>
  <c r="F129" i="8"/>
  <c r="H37" i="8"/>
  <c r="G37" i="8"/>
  <c r="H22" i="8"/>
  <c r="E22" i="8"/>
  <c r="I77" i="8"/>
  <c r="H77" i="8"/>
  <c r="G77" i="8"/>
  <c r="F77" i="8"/>
  <c r="H100" i="8"/>
  <c r="F100" i="8"/>
  <c r="I147" i="8"/>
  <c r="H147" i="8"/>
  <c r="G147" i="8"/>
  <c r="F147" i="8"/>
  <c r="I74" i="8"/>
  <c r="H74" i="8"/>
  <c r="F74" i="8"/>
  <c r="E74" i="8"/>
  <c r="I143" i="8"/>
  <c r="H143" i="8"/>
  <c r="G143" i="8"/>
  <c r="F143" i="8"/>
  <c r="I70" i="8"/>
  <c r="H70" i="8"/>
  <c r="F70" i="8"/>
  <c r="I155" i="8"/>
  <c r="H155" i="8"/>
  <c r="G155" i="8"/>
  <c r="F155" i="8"/>
  <c r="H84" i="8"/>
  <c r="G84" i="8"/>
  <c r="I157" i="8"/>
  <c r="H157" i="8"/>
  <c r="G157" i="8"/>
  <c r="F157" i="8"/>
  <c r="I82" i="8"/>
  <c r="H82" i="8"/>
  <c r="G82" i="8"/>
  <c r="I158" i="8"/>
  <c r="H158" i="8"/>
  <c r="G158" i="8"/>
  <c r="E158" i="8"/>
  <c r="H52" i="8"/>
  <c r="F52" i="8"/>
  <c r="I104" i="8"/>
  <c r="H104" i="8"/>
  <c r="G104" i="8"/>
  <c r="H15" i="8"/>
  <c r="I154" i="8"/>
  <c r="H154" i="8"/>
  <c r="G154" i="8"/>
  <c r="I132" i="8"/>
  <c r="H132" i="8"/>
  <c r="G132" i="8"/>
  <c r="F132" i="8"/>
  <c r="H29" i="8"/>
  <c r="G29" i="8"/>
  <c r="F29" i="8"/>
  <c r="I160" i="8"/>
  <c r="H160" i="8"/>
  <c r="G160" i="8"/>
  <c r="F160" i="8"/>
  <c r="H11" i="8"/>
  <c r="F11" i="8"/>
  <c r="H69" i="8"/>
  <c r="I161" i="8"/>
  <c r="H161" i="8"/>
  <c r="G161" i="8"/>
  <c r="F161" i="8"/>
  <c r="I101" i="8"/>
  <c r="H101" i="8"/>
  <c r="G101" i="8"/>
  <c r="F101" i="8"/>
  <c r="F45" i="8"/>
  <c r="I125" i="8"/>
  <c r="H125" i="8"/>
  <c r="G125" i="8"/>
  <c r="F125" i="8"/>
  <c r="I94" i="8"/>
  <c r="F94" i="8"/>
  <c r="I193" i="8"/>
  <c r="H193" i="8"/>
  <c r="G193" i="8"/>
  <c r="F193" i="8"/>
  <c r="H31" i="8"/>
  <c r="G31" i="8"/>
  <c r="F31" i="8"/>
  <c r="H38" i="8"/>
  <c r="G38" i="8"/>
  <c r="I133" i="8"/>
  <c r="H133" i="8"/>
  <c r="G133" i="8"/>
  <c r="F133" i="8"/>
  <c r="H97" i="8"/>
  <c r="G97" i="8"/>
  <c r="F97" i="8"/>
  <c r="I159" i="8"/>
  <c r="H159" i="8"/>
  <c r="G159" i="8"/>
  <c r="F159" i="8"/>
  <c r="F8" i="8"/>
  <c r="H8" i="8"/>
  <c r="H71" i="8"/>
  <c r="G71" i="8"/>
  <c r="F71" i="8"/>
  <c r="I209" i="8"/>
  <c r="H209" i="8"/>
  <c r="G209" i="8"/>
  <c r="H67" i="8"/>
  <c r="G67" i="8"/>
  <c r="F67" i="8"/>
  <c r="I206" i="8"/>
  <c r="H206" i="8"/>
  <c r="G206" i="8"/>
  <c r="H40" i="8"/>
  <c r="G40" i="8"/>
  <c r="I151" i="8"/>
  <c r="H151" i="8"/>
  <c r="G151" i="8"/>
  <c r="F151" i="8"/>
  <c r="H7" i="8"/>
  <c r="G7" i="8"/>
  <c r="F7" i="8"/>
  <c r="H41" i="8"/>
  <c r="F41" i="8"/>
  <c r="I208" i="8"/>
  <c r="H208" i="8"/>
  <c r="F208" i="8"/>
  <c r="H58" i="8"/>
  <c r="G58" i="8"/>
  <c r="I123" i="8"/>
  <c r="H123" i="8"/>
  <c r="G123" i="8"/>
  <c r="F123" i="8"/>
  <c r="I219" i="8"/>
  <c r="H219" i="8"/>
  <c r="G219" i="8"/>
  <c r="H80" i="8"/>
  <c r="G80" i="8"/>
  <c r="F80" i="8"/>
  <c r="I211" i="8"/>
  <c r="H211" i="8"/>
  <c r="G211" i="8"/>
  <c r="F211" i="8"/>
  <c r="H89" i="8"/>
  <c r="G89" i="8"/>
  <c r="I166" i="8"/>
  <c r="H166" i="8"/>
  <c r="G166" i="8"/>
  <c r="F166" i="8"/>
  <c r="E67" i="8"/>
  <c r="E58" i="8"/>
  <c r="E211" i="8"/>
  <c r="C28" i="8" l="1"/>
  <c r="C23" i="8"/>
  <c r="C211" i="8"/>
  <c r="C188" i="8"/>
  <c r="C164" i="8"/>
  <c r="C156" i="8"/>
  <c r="C129" i="8"/>
  <c r="C70" i="8"/>
  <c r="C104" i="8"/>
  <c r="C154" i="8"/>
  <c r="C160" i="8"/>
  <c r="C101" i="8"/>
  <c r="C193" i="8"/>
  <c r="C206" i="8"/>
  <c r="C151" i="8"/>
  <c r="C163" i="8"/>
  <c r="C158" i="8"/>
  <c r="C74" i="8"/>
  <c r="C83" i="8"/>
  <c r="C125" i="8"/>
  <c r="C150" i="8"/>
  <c r="C113" i="8"/>
  <c r="C145" i="8"/>
  <c r="C77" i="8"/>
  <c r="C147" i="8"/>
  <c r="C155" i="8"/>
  <c r="C157" i="8"/>
  <c r="C82" i="8"/>
  <c r="C132" i="8"/>
  <c r="C161" i="8"/>
  <c r="C133" i="8"/>
  <c r="C159" i="8"/>
  <c r="E95" i="1"/>
  <c r="G45" i="8"/>
  <c r="E126" i="8"/>
  <c r="C126" i="8" s="1"/>
  <c r="E108" i="8"/>
  <c r="C108" i="8" s="1"/>
  <c r="E53" i="8"/>
  <c r="E218" i="8"/>
  <c r="C218" i="8" s="1"/>
  <c r="E109" i="8"/>
  <c r="E81" i="8"/>
  <c r="E212" i="8"/>
  <c r="C212" i="8" s="1"/>
  <c r="E32" i="8"/>
  <c r="E166" i="8"/>
  <c r="C166" i="8" s="1"/>
  <c r="E5" i="8"/>
  <c r="E24" i="8"/>
  <c r="E99" i="8"/>
  <c r="E62" i="8"/>
  <c r="E76" i="8"/>
  <c r="E39" i="8"/>
  <c r="E152" i="8"/>
  <c r="C152" i="8" s="1"/>
  <c r="E42" i="8"/>
  <c r="E121" i="8"/>
  <c r="C121" i="8" s="1"/>
  <c r="E207" i="8"/>
  <c r="C207" i="8" s="1"/>
  <c r="E120" i="8"/>
  <c r="C120" i="8" s="1"/>
  <c r="E89" i="8"/>
  <c r="E210" i="8"/>
  <c r="E12" i="8"/>
  <c r="E80" i="8"/>
  <c r="E16" i="8"/>
  <c r="E75" i="8"/>
  <c r="C75" i="8" s="1"/>
  <c r="E123" i="8"/>
  <c r="C123" i="8" s="1"/>
  <c r="E220" i="8"/>
  <c r="C220" i="8" s="1"/>
  <c r="E79" i="8"/>
  <c r="C79" i="8" s="1"/>
  <c r="E208" i="8"/>
  <c r="C208" i="8" s="1"/>
  <c r="E122" i="8"/>
  <c r="C122" i="8" s="1"/>
  <c r="E130" i="8"/>
  <c r="E7" i="8"/>
  <c r="E50" i="8"/>
  <c r="E112" i="8"/>
  <c r="C112" i="8" s="1"/>
  <c r="E40" i="8"/>
  <c r="E34" i="8"/>
  <c r="E43" i="8"/>
  <c r="E217" i="8"/>
  <c r="C217" i="8" s="1"/>
  <c r="E68" i="8"/>
  <c r="E209" i="8"/>
  <c r="C209" i="8" s="1"/>
  <c r="E148" i="8"/>
  <c r="C148" i="8" s="1"/>
  <c r="E215" i="8"/>
  <c r="C215" i="8" s="1"/>
  <c r="E57" i="8"/>
  <c r="G57" i="8"/>
  <c r="H57" i="8"/>
  <c r="I213" i="8" l="1"/>
  <c r="I131" i="8"/>
  <c r="H10" i="8"/>
  <c r="H59" i="8"/>
  <c r="H17" i="8"/>
  <c r="H213" i="8"/>
  <c r="H131" i="8"/>
  <c r="H44" i="8"/>
  <c r="G10" i="8"/>
  <c r="G59" i="8"/>
  <c r="G17" i="8"/>
  <c r="G213" i="8"/>
  <c r="G131" i="8"/>
  <c r="G44" i="8"/>
  <c r="F10" i="8"/>
  <c r="F59" i="8"/>
  <c r="F17" i="8"/>
  <c r="F213" i="8"/>
  <c r="F131" i="8"/>
  <c r="F44" i="8"/>
  <c r="H189" i="8" l="1"/>
  <c r="C189" i="8" s="1"/>
  <c r="H36" i="8"/>
  <c r="H94" i="8"/>
  <c r="C94" i="8" s="1"/>
  <c r="H45" i="8"/>
  <c r="H16" i="8"/>
  <c r="E50" i="5"/>
  <c r="G190" i="8" s="1"/>
  <c r="E16" i="5"/>
  <c r="G195" i="8" s="1"/>
  <c r="C195" i="8" s="1"/>
  <c r="E15" i="5"/>
  <c r="G185" i="8" s="1"/>
  <c r="C185" i="8" s="1"/>
  <c r="E14" i="5"/>
  <c r="G183" i="8" s="1"/>
  <c r="E13" i="5"/>
  <c r="E6" i="4"/>
  <c r="F219" i="8" s="1"/>
  <c r="C219" i="8" s="1"/>
  <c r="E5" i="4"/>
  <c r="F57" i="8" s="1"/>
  <c r="E4" i="4"/>
  <c r="F16" i="8" s="1"/>
  <c r="E3" i="4"/>
  <c r="F109" i="8" s="1"/>
  <c r="C109" i="8" s="1"/>
  <c r="E2" i="4"/>
  <c r="E83" i="4" s="1"/>
  <c r="E183" i="8"/>
  <c r="C183" i="8" l="1"/>
  <c r="E58" i="5"/>
  <c r="F210" i="8"/>
  <c r="C210" i="8" s="1"/>
  <c r="G168" i="8"/>
  <c r="C168" i="8" s="1"/>
  <c r="E131" i="8"/>
  <c r="C131" i="8" s="1"/>
  <c r="E216" i="8"/>
  <c r="C216" i="8" s="1"/>
  <c r="E107" i="8"/>
  <c r="C107" i="8" s="1"/>
  <c r="E17" i="8"/>
  <c r="E153" i="8"/>
  <c r="C153" i="8" s="1"/>
  <c r="E13" i="8"/>
  <c r="E44" i="8"/>
  <c r="E124" i="8"/>
  <c r="C124" i="8" s="1"/>
  <c r="E167" i="8"/>
  <c r="C167" i="8" s="1"/>
  <c r="E213" i="8"/>
  <c r="C213" i="8" s="1"/>
  <c r="E14" i="8"/>
  <c r="E110" i="8"/>
  <c r="E10" i="8"/>
  <c r="E59" i="8"/>
  <c r="I180" i="8"/>
  <c r="C180" i="8" s="1"/>
  <c r="I197" i="8"/>
  <c r="I162" i="8"/>
  <c r="C162" i="8" s="1"/>
  <c r="I51" i="8"/>
  <c r="C51" i="8" s="1"/>
  <c r="I179" i="8"/>
  <c r="C179" i="8" s="1"/>
  <c r="I149" i="8"/>
  <c r="C149" i="8" s="1"/>
  <c r="I116" i="8"/>
  <c r="C116" i="8" s="1"/>
  <c r="I194" i="8"/>
  <c r="C194" i="8" s="1"/>
  <c r="I119" i="8"/>
  <c r="C119" i="8" s="1"/>
  <c r="I9" i="8"/>
  <c r="I58" i="8"/>
  <c r="I71" i="8"/>
  <c r="I41" i="8"/>
  <c r="I97" i="8"/>
  <c r="I30" i="8"/>
  <c r="I3" i="8"/>
  <c r="I67" i="8"/>
  <c r="C67" i="8" s="1"/>
  <c r="I31" i="8"/>
  <c r="I4" i="8"/>
  <c r="I69" i="8"/>
  <c r="I38" i="8"/>
  <c r="I34" i="8"/>
  <c r="I12" i="8"/>
  <c r="I53" i="8"/>
  <c r="I40" i="8"/>
  <c r="C40" i="8" s="1"/>
  <c r="I5" i="8"/>
  <c r="I81" i="8"/>
  <c r="I39" i="8"/>
  <c r="I24" i="8"/>
  <c r="I29" i="8"/>
  <c r="I84" i="8"/>
  <c r="I100" i="8"/>
  <c r="I37" i="8"/>
  <c r="I42" i="8"/>
  <c r="I76" i="8"/>
  <c r="I89" i="8"/>
  <c r="I68" i="8"/>
  <c r="I99" i="8"/>
  <c r="C99" i="8" s="1"/>
  <c r="I32" i="8"/>
  <c r="I181" i="8"/>
  <c r="C181" i="8" s="1"/>
  <c r="I8" i="8"/>
  <c r="I57" i="8"/>
  <c r="I45" i="8"/>
  <c r="I16" i="8"/>
  <c r="I190" i="8"/>
  <c r="C190" i="8" s="1"/>
  <c r="I36" i="8"/>
  <c r="I44" i="8"/>
  <c r="I17" i="8"/>
  <c r="I14" i="8"/>
  <c r="I13" i="8"/>
  <c r="I110" i="8"/>
  <c r="I10" i="8"/>
  <c r="I59" i="8"/>
  <c r="I184" i="8"/>
  <c r="C184" i="8" s="1"/>
  <c r="I186" i="8"/>
  <c r="C186" i="8" s="1"/>
  <c r="I25" i="8"/>
  <c r="I27" i="8"/>
  <c r="I60" i="8"/>
  <c r="I18" i="8"/>
  <c r="I20" i="8"/>
  <c r="I56" i="8"/>
  <c r="I65" i="8"/>
  <c r="I15" i="8"/>
  <c r="I2" i="8"/>
  <c r="I92" i="8"/>
  <c r="C92" i="8" s="1"/>
  <c r="I22" i="8"/>
  <c r="I11" i="8"/>
  <c r="I52" i="8"/>
  <c r="I26" i="8"/>
  <c r="I62" i="8"/>
  <c r="I130" i="8"/>
  <c r="C130" i="8" s="1"/>
  <c r="I7" i="8"/>
  <c r="I50" i="8"/>
  <c r="I80" i="8"/>
  <c r="K36" i="8"/>
  <c r="K96" i="8"/>
  <c r="K205" i="8"/>
  <c r="C205" i="8" s="1"/>
  <c r="K169" i="8"/>
  <c r="C169" i="8" s="1"/>
  <c r="K128" i="8"/>
  <c r="C128" i="8" s="1"/>
  <c r="K86" i="8"/>
  <c r="C86" i="8" s="1"/>
  <c r="K204" i="8"/>
  <c r="C204" i="8" s="1"/>
  <c r="K19" i="8"/>
  <c r="K91" i="8"/>
  <c r="C91" i="8" s="1"/>
  <c r="K143" i="8"/>
  <c r="K146" i="8"/>
  <c r="C146" i="8" s="1"/>
  <c r="K50" i="8"/>
  <c r="K11" i="8"/>
  <c r="K18" i="8"/>
  <c r="K14" i="8"/>
  <c r="K8" i="8"/>
  <c r="K76" i="8"/>
  <c r="K84" i="8"/>
  <c r="K81" i="8"/>
  <c r="K38" i="8"/>
  <c r="K30" i="8"/>
  <c r="K7" i="8"/>
  <c r="K52" i="8"/>
  <c r="K2" i="8"/>
  <c r="K20" i="8"/>
  <c r="K25" i="8"/>
  <c r="K13" i="8"/>
  <c r="K89" i="8"/>
  <c r="K29" i="8"/>
  <c r="K31" i="8"/>
  <c r="K97" i="8"/>
  <c r="K15" i="8"/>
  <c r="K27" i="8"/>
  <c r="K37" i="8"/>
  <c r="K24" i="8"/>
  <c r="K80" i="8"/>
  <c r="K62" i="8"/>
  <c r="K60" i="8"/>
  <c r="K10" i="8"/>
  <c r="K42" i="8"/>
  <c r="K39" i="8"/>
  <c r="K3" i="8"/>
  <c r="K4" i="8"/>
  <c r="K22" i="8"/>
  <c r="K17" i="8"/>
  <c r="K53" i="8"/>
  <c r="K5" i="8"/>
  <c r="K34" i="8"/>
  <c r="K197" i="8"/>
  <c r="K26" i="8"/>
  <c r="K45" i="8"/>
  <c r="K32" i="8"/>
  <c r="K12" i="8"/>
  <c r="K65" i="8"/>
  <c r="K57" i="8"/>
  <c r="K69" i="8"/>
  <c r="K9" i="8"/>
  <c r="L142" i="8"/>
  <c r="C142" i="8" s="1"/>
  <c r="L78" i="8"/>
  <c r="L105" i="8"/>
  <c r="C105" i="8" s="1"/>
  <c r="L98" i="8"/>
  <c r="C98" i="8" s="1"/>
  <c r="L177" i="8"/>
  <c r="C177" i="8" s="1"/>
  <c r="L118" i="8"/>
  <c r="C118" i="8" s="1"/>
  <c r="L6" i="8"/>
  <c r="L43" i="8"/>
  <c r="C43" i="8" s="1"/>
  <c r="L18" i="8"/>
  <c r="L9" i="8"/>
  <c r="L45" i="8"/>
  <c r="L4" i="8"/>
  <c r="L24" i="8"/>
  <c r="L25" i="8"/>
  <c r="L7" i="8"/>
  <c r="L8" i="8"/>
  <c r="L62" i="8"/>
  <c r="L31" i="8"/>
  <c r="L34" i="8"/>
  <c r="L22" i="8"/>
  <c r="L20" i="8"/>
  <c r="L143" i="8"/>
  <c r="L37" i="8"/>
  <c r="L30" i="8"/>
  <c r="L57" i="8"/>
  <c r="L5" i="8"/>
  <c r="L2" i="8"/>
  <c r="L38" i="8"/>
  <c r="L27" i="8"/>
  <c r="L36" i="8"/>
  <c r="L53" i="8"/>
  <c r="L3" i="8"/>
  <c r="L52" i="8"/>
  <c r="L17" i="8"/>
  <c r="L56" i="8"/>
  <c r="L58" i="8"/>
  <c r="L42" i="8"/>
  <c r="L29" i="8"/>
  <c r="L96" i="8"/>
  <c r="L71" i="8"/>
  <c r="L76" i="8"/>
  <c r="L26" i="8"/>
  <c r="L10" i="8"/>
  <c r="L89" i="8"/>
  <c r="L11" i="8"/>
  <c r="L39" i="8"/>
  <c r="L68" i="8"/>
  <c r="L65" i="8"/>
  <c r="L60" i="8"/>
  <c r="L13" i="8"/>
  <c r="L16" i="8"/>
  <c r="L32" i="8"/>
  <c r="L14" i="8"/>
  <c r="L19" i="8"/>
  <c r="L15" i="8"/>
  <c r="L81" i="8"/>
  <c r="L50" i="8"/>
  <c r="M4" i="8"/>
  <c r="M141" i="8"/>
  <c r="C141" i="8" s="1"/>
  <c r="M222" i="8"/>
  <c r="C222" i="8" s="1"/>
  <c r="M223" i="8"/>
  <c r="C223" i="8" s="1"/>
  <c r="M29" i="8"/>
  <c r="M56" i="8"/>
  <c r="M27" i="8"/>
  <c r="M50" i="8"/>
  <c r="M60" i="8"/>
  <c r="M14" i="8"/>
  <c r="M11" i="8"/>
  <c r="M96" i="8"/>
  <c r="M5" i="8"/>
  <c r="M22" i="8"/>
  <c r="M12" i="8"/>
  <c r="M19" i="8"/>
  <c r="M71" i="8"/>
  <c r="M20" i="8"/>
  <c r="M18" i="8"/>
  <c r="M100" i="8"/>
  <c r="M15" i="8"/>
  <c r="M16" i="8"/>
  <c r="M58" i="8"/>
  <c r="M3" i="8"/>
  <c r="M8" i="8"/>
  <c r="M41" i="8"/>
  <c r="M32" i="8"/>
  <c r="M57" i="8"/>
  <c r="M17" i="8"/>
  <c r="M36" i="8"/>
  <c r="M25" i="8"/>
  <c r="M9" i="8"/>
  <c r="M13" i="8"/>
  <c r="M39" i="8"/>
  <c r="M62" i="8"/>
  <c r="M24" i="8"/>
  <c r="M52" i="8"/>
  <c r="M2" i="8"/>
  <c r="M68" i="8"/>
  <c r="M10" i="8"/>
  <c r="M38" i="8"/>
  <c r="M30" i="8"/>
  <c r="M78" i="8"/>
  <c r="M65" i="8"/>
  <c r="M26" i="8"/>
  <c r="M7" i="8"/>
  <c r="M45" i="8"/>
  <c r="M6" i="8"/>
  <c r="M34" i="8"/>
  <c r="C45" i="8" l="1"/>
  <c r="C36" i="8"/>
  <c r="C16" i="8"/>
  <c r="C57" i="8"/>
  <c r="C6" i="8"/>
  <c r="C143" i="8"/>
  <c r="C19" i="8"/>
  <c r="C96" i="8"/>
  <c r="C80" i="8"/>
  <c r="C7" i="8"/>
  <c r="C62" i="8"/>
  <c r="C52" i="8"/>
  <c r="C22" i="8"/>
  <c r="C2" i="8"/>
  <c r="C65" i="8"/>
  <c r="C20" i="8"/>
  <c r="C60" i="8"/>
  <c r="C25" i="8"/>
  <c r="C89" i="8"/>
  <c r="C42" i="8"/>
  <c r="C100" i="8"/>
  <c r="C29" i="8"/>
  <c r="C39" i="8"/>
  <c r="C5" i="8"/>
  <c r="C53" i="8"/>
  <c r="C34" i="8"/>
  <c r="C69" i="8"/>
  <c r="C31" i="8"/>
  <c r="C3" i="8"/>
  <c r="C97" i="8"/>
  <c r="C71" i="8"/>
  <c r="C9" i="8"/>
  <c r="C197" i="8"/>
  <c r="C59" i="8"/>
  <c r="C110" i="8"/>
  <c r="C13" i="8"/>
  <c r="C17" i="8"/>
  <c r="C78" i="8"/>
  <c r="C50" i="8"/>
  <c r="C26" i="8"/>
  <c r="C11" i="8"/>
  <c r="C15" i="8"/>
  <c r="C56" i="8"/>
  <c r="C18" i="8"/>
  <c r="C27" i="8"/>
  <c r="C8" i="8"/>
  <c r="C32" i="8"/>
  <c r="C68" i="8"/>
  <c r="C76" i="8"/>
  <c r="C37" i="8"/>
  <c r="C84" i="8"/>
  <c r="C24" i="8"/>
  <c r="C81" i="8"/>
  <c r="C12" i="8"/>
  <c r="C38" i="8"/>
  <c r="C4" i="8"/>
  <c r="C30" i="8"/>
  <c r="C41" i="8"/>
  <c r="C58" i="8"/>
  <c r="C10" i="8"/>
  <c r="C14" i="8"/>
  <c r="C44" i="8"/>
  <c r="C229" i="8" l="1"/>
</calcChain>
</file>

<file path=xl/sharedStrings.xml><?xml version="1.0" encoding="utf-8"?>
<sst xmlns="http://schemas.openxmlformats.org/spreadsheetml/2006/main" count="677" uniqueCount="306">
  <si>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</si>
  <si>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</si>
  <si>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</si>
  <si>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</si>
  <si>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</si>
  <si>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</si>
  <si>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</si>
  <si>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</si>
  <si>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</si>
  <si>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</si>
  <si>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</si>
  <si>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</si>
  <si>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</si>
  <si>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</si>
  <si>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</si>
  <si>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</si>
  <si>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</si>
  <si>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</si>
  <si>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</si>
  <si>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</si>
  <si>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</si>
  <si>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</si>
  <si>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</si>
  <si>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</si>
  <si>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</si>
  <si>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</si>
  <si>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</si>
  <si>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</si>
  <si>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</si>
  <si>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</si>
  <si>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</si>
  <si>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</si>
  <si>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</si>
  <si>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</si>
  <si>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</si>
  <si>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</si>
  <si>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</si>
  <si>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</si>
  <si>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</si>
  <si>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</si>
  <si>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</si>
  <si>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</si>
  <si>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</si>
  <si>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</si>
  <si>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</si>
  <si>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</si>
  <si>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</si>
  <si>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</si>
  <si>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</si>
  <si>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</si>
  <si>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</si>
  <si>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</si>
  <si>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</si>
  <si>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</si>
  <si>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</si>
  <si>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</si>
  <si>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</si>
  <si>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</si>
  <si>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</si>
  <si>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</si>
  <si>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</si>
  <si>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</si>
  <si>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</si>
  <si>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</si>
  <si>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</si>
  <si>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</si>
  <si>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</si>
  <si>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</si>
  <si>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</si>
  <si>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</si>
  <si>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</si>
  <si>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</si>
  <si>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</si>
  <si>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</si>
  <si>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</si>
  <si>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</si>
  <si>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</si>
  <si>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</si>
  <si>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</si>
  <si>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</si>
  <si>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</si>
  <si>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</si>
  <si>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</si>
  <si>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</si>
  <si>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</si>
  <si>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</si>
  <si>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</si>
  <si>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</si>
  <si>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</si>
  <si>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</si>
  <si>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</si>
  <si>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</si>
  <si>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</si>
  <si>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</si>
  <si>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</si>
  <si>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</si>
  <si>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</si>
  <si>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</si>
  <si>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</si>
  <si>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</si>
  <si>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</si>
  <si>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</si>
  <si>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</si>
  <si>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</si>
  <si>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</si>
  <si>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</si>
  <si>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</si>
  <si>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</si>
  <si>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</si>
  <si>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</si>
  <si>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</si>
  <si>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</si>
  <si>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</si>
  <si>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</si>
  <si>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</si>
  <si>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</si>
  <si>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</si>
  <si>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</si>
  <si>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</si>
  <si>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</si>
  <si>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</si>
  <si>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</si>
  <si>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</si>
  <si>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</si>
  <si>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</si>
  <si>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</si>
  <si>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</si>
  <si>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</si>
  <si>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</si>
  <si>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</si>
  <si>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</si>
  <si>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</si>
  <si>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</si>
  <si>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</si>
  <si>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</si>
  <si>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</si>
  <si>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</si>
  <si>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</si>
  <si>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</si>
  <si>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</si>
  <si>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</si>
  <si>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</si>
  <si>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</si>
  <si>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</si>
  <si>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</si>
  <si>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</si>
  <si>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</si>
  <si>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</si>
  <si>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</si>
  <si>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</si>
  <si>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</si>
  <si>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</si>
  <si>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</si>
  <si>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</si>
  <si>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</si>
  <si>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</si>
  <si>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</si>
  <si>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</si>
  <si>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</si>
  <si>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</si>
  <si>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</si>
  <si>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</si>
  <si>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</si>
  <si>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</si>
  <si>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</si>
  <si>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</si>
  <si>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</si>
  <si>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</si>
  <si>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</si>
  <si>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</si>
  <si>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</si>
  <si>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</si>
  <si>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</si>
  <si>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</si>
  <si>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</si>
  <si>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</si>
  <si>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</si>
  <si>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</si>
  <si>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</si>
  <si>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</si>
  <si>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</si>
  <si>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</si>
  <si>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</si>
  <si>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</si>
  <si>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</si>
  <si>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</si>
  <si>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</si>
  <si>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</si>
  <si>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</si>
  <si>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</si>
  <si>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</si>
  <si>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</si>
  <si>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</si>
  <si>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</si>
  <si>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</si>
  <si>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</si>
  <si>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</si>
  <si>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</si>
  <si>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</si>
  <si>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</si>
  <si>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</si>
  <si>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</si>
  <si>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</si>
  <si>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</si>
  <si>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</si>
  <si>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</si>
  <si>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</si>
  <si>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</si>
  <si>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</si>
  <si>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</si>
  <si>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</si>
  <si>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</si>
  <si>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</si>
  <si>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</si>
  <si>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</si>
  <si>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</si>
  <si>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</si>
  <si>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</si>
  <si>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</si>
  <si>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</si>
  <si>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</si>
  <si>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</si>
  <si>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</si>
  <si>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</si>
  <si>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</si>
  <si>
    <t>Barca_4_ever</t>
  </si>
  <si>
    <t>mr.azizi21@outlook.com</t>
  </si>
  <si>
    <t>Amirsharr</t>
  </si>
  <si>
    <t>armitaemami</t>
  </si>
  <si>
    <t>eeeee</t>
  </si>
  <si>
    <t>divaneye</t>
  </si>
  <si>
    <t>kamiba</t>
  </si>
  <si>
    <t>amirmortez</t>
  </si>
  <si>
    <t>sirsir</t>
  </si>
  <si>
    <t>اباذری</t>
  </si>
  <si>
    <t>M_Nevada</t>
  </si>
  <si>
    <t>edi4030</t>
  </si>
  <si>
    <t>amirabbas18fbi</t>
  </si>
  <si>
    <t>Ɗ£✘Ƭ£Ʀ</t>
  </si>
  <si>
    <t>pouya.r</t>
  </si>
  <si>
    <t>mjmessi</t>
  </si>
  <si>
    <t>mohseneh</t>
  </si>
  <si>
    <t>rezakia10</t>
  </si>
  <si>
    <t>My.Love.Messi</t>
  </si>
  <si>
    <t>ahmadbarca101@gmail.com</t>
  </si>
  <si>
    <t>hafezjr</t>
  </si>
  <si>
    <t>velveleh</t>
  </si>
  <si>
    <t>LeoMI</t>
  </si>
  <si>
    <t>smja3636</t>
  </si>
  <si>
    <t>R.A.Lionel</t>
  </si>
  <si>
    <t>Ali6Tegen</t>
  </si>
  <si>
    <t>abbasali66</t>
  </si>
  <si>
    <t>mamadali-jacky</t>
  </si>
  <si>
    <t>break</t>
  </si>
  <si>
    <t>•Kowsar•</t>
  </si>
  <si>
    <t>ali-piqe</t>
  </si>
  <si>
    <t>mehrdad49</t>
  </si>
  <si>
    <t>saeed0012</t>
  </si>
  <si>
    <t>f.p.messi</t>
  </si>
  <si>
    <t>SELENA_ORG</t>
  </si>
  <si>
    <t>Daniel23</t>
  </si>
  <si>
    <t>hh.1351</t>
  </si>
  <si>
    <t>***Leo.Messi***</t>
  </si>
  <si>
    <t>asasa</t>
  </si>
  <si>
    <t>mahdi.mm</t>
  </si>
  <si>
    <t>mehdi.gh</t>
  </si>
  <si>
    <t>messi.</t>
  </si>
  <si>
    <t>Hazharyari</t>
  </si>
  <si>
    <t>1376/1379</t>
  </si>
  <si>
    <t>Frombarcawithlove</t>
  </si>
  <si>
    <t>ژوان</t>
  </si>
  <si>
    <t>AMiRh03EiN72N</t>
  </si>
  <si>
    <t>akbarimatin17</t>
  </si>
  <si>
    <t>madokha</t>
  </si>
  <si>
    <t>heaven767</t>
  </si>
  <si>
    <t>mohammadrezap</t>
  </si>
  <si>
    <t>Z_gh9495</t>
  </si>
  <si>
    <t>HOSSIN2014</t>
  </si>
  <si>
    <t>Mahshid.Shr</t>
  </si>
  <si>
    <t>a.fcb</t>
  </si>
  <si>
    <t>Mr.Stone</t>
  </si>
  <si>
    <t>Greatest.Ever</t>
  </si>
  <si>
    <t>Leo_Reza_Jr</t>
  </si>
  <si>
    <t>adavudlu</t>
  </si>
  <si>
    <t>*بارسا*</t>
  </si>
  <si>
    <t>saeed_chiko</t>
  </si>
  <si>
    <t>shohaday.haram</t>
  </si>
  <si>
    <t>younes-messi</t>
  </si>
  <si>
    <t>1.8</t>
  </si>
  <si>
    <t>2.5</t>
  </si>
  <si>
    <t>1.27</t>
  </si>
  <si>
    <t>3</t>
  </si>
  <si>
    <t>3.2</t>
  </si>
  <si>
    <t>sami_sajjad12</t>
  </si>
  <si>
    <t>0.5</t>
  </si>
  <si>
    <t>2.6</t>
  </si>
  <si>
    <t>1.6</t>
  </si>
  <si>
    <t>3.9</t>
  </si>
  <si>
    <t>3.1</t>
  </si>
  <si>
    <t>دور 61</t>
  </si>
  <si>
    <t>دور 62</t>
  </si>
  <si>
    <t>4.5</t>
  </si>
  <si>
    <t xml:space="preserve"> Visca.Barca</t>
  </si>
  <si>
    <t>navidbl</t>
  </si>
  <si>
    <t>Total</t>
  </si>
  <si>
    <t>دفعات شرکت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</si>
</sst>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</font>
    <font>
      <b/>
      <sz val="14"/>
      <color theme="0"/>
      <name val="Arial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" fillId="11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</cellXfs>
  <cellStyles count="1">
    <cellStyle name="Normal" xfId="0" builtinId="0"/>
  </cellStyles>
  <dxfs count="141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N229" totalsRowCount="1" headerRowDxfId="872" dataDxfId="871">
  <autoFilter ref="A1:BN228"/>
  <sortState ref="A2:BM228">
    <sortCondition descending="1" ref="C1:C228"/>
  </sortState>
  <tableColumns count="66">
    <tableColumn id="2" name="کد کاربری" totalsRowLabel="Total" dataDxfId="870" totalsRowDxfId="66"/>
    <tableColumn id="3" name="نام کاربری" dataDxfId="869" totalsRowDxfId="65"/>
    <tableColumn id="7" name="مجموع امتیاز" totalsRowFunction="average" dataDxfId="68" totalsRowDxfId="64">
      <calculatedColumnFormula xml:space="preserve"> SUM(TotalPoints[[#This Row],[دور 1]:[دور 62]])</calculatedColumnFormula>
    </tableColumn>
    <tableColumn id="8" name="دفعات شرکت" dataDxfId="0" totalsRowDxfId="63">
      <calculatedColumnFormula>COUNTIF(TotalPoints[[#This Row],[دور 1]:[دور 62]], "&gt;0")</calculatedColumnFormula>
    </tableColumn>
    <tableColumn id="4" name="دور 1" dataDxfId="67" totalsRowDxfId="62">
      <calculatedColumnFormula>IFERROR(VLOOKUP($A2,Round01[],5,FALSE), 0)</calculatedColumnFormula>
    </tableColumn>
    <tableColumn id="5" name="دور 2" dataDxfId="868" totalsRowDxfId="61">
      <calculatedColumnFormula>IFERROR(VLOOKUP($A2,Round02[],5,FALSE), 0)</calculatedColumnFormula>
    </tableColumn>
    <tableColumn id="6" name="دور 3" dataDxfId="867" totalsRowDxfId="60">
      <calculatedColumnFormula>IFERROR(VLOOKUP($A2,Round03[],5,FALSE), 0)</calculatedColumnFormula>
    </tableColumn>
    <tableColumn id="11" name="دور 4" dataDxfId="866" totalsRowDxfId="59">
      <calculatedColumnFormula>IFERROR(VLOOKUP($A2,Round04[],5,FALSE), 0)</calculatedColumnFormula>
    </tableColumn>
    <tableColumn id="12" name="دور 5" dataDxfId="865" totalsRowDxfId="58">
      <calculatedColumnFormula>IFERROR(VLOOKUP($A2,Round05[],5,FALSE), 0)</calculatedColumnFormula>
    </tableColumn>
    <tableColumn id="13" name="دور 6" dataDxfId="864" totalsRowDxfId="57">
      <calculatedColumnFormula>IFERROR(VLOOKUP($A2,Round06[],5,FALSE), 0)</calculatedColumnFormula>
    </tableColumn>
    <tableColumn id="14" name="دور 7" dataDxfId="863" totalsRowDxfId="56">
      <calculatedColumnFormula>IFERROR(VLOOKUP($A2,Round07[],5,FALSE), 0)</calculatedColumnFormula>
    </tableColumn>
    <tableColumn id="15" name="دور 8" dataDxfId="862" totalsRowDxfId="55">
      <calculatedColumnFormula>IFERROR(VLOOKUP($A2,Round08[],5,FALSE), 0)</calculatedColumnFormula>
    </tableColumn>
    <tableColumn id="16" name="دور 9" dataDxfId="861" totalsRowDxfId="54">
      <calculatedColumnFormula>IFERROR(VLOOKUP($A2,Round09[],5,FALSE), 0)</calculatedColumnFormula>
    </tableColumn>
    <tableColumn id="17" name="دور 10" dataDxfId="860" totalsRowDxfId="53">
      <calculatedColumnFormula>IFERROR(VLOOKUP($A2,Round10[],5,FALSE), 0)</calculatedColumnFormula>
    </tableColumn>
    <tableColumn id="18" name="دور 11" dataDxfId="859" totalsRowDxfId="52">
      <calculatedColumnFormula>IFERROR(VLOOKUP($A2,Round11[],5,FALSE), 0)</calculatedColumnFormula>
    </tableColumn>
    <tableColumn id="19" name="دور 12" dataDxfId="858" totalsRowDxfId="51">
      <calculatedColumnFormula>IFERROR(VLOOKUP($A2,Round12[],5,FALSE), 0)</calculatedColumnFormula>
    </tableColumn>
    <tableColumn id="20" name="دور 13" dataDxfId="857" totalsRowDxfId="50">
      <calculatedColumnFormula>IFERROR(VLOOKUP($A2,Round13[],5,FALSE), 0)</calculatedColumnFormula>
    </tableColumn>
    <tableColumn id="21" name="دور 14" dataDxfId="856" totalsRowDxfId="49">
      <calculatedColumnFormula>IFERROR(VLOOKUP($A2,Round14[],5,FALSE), 0)</calculatedColumnFormula>
    </tableColumn>
    <tableColumn id="22" name="دور 15" dataDxfId="855" totalsRowDxfId="48">
      <calculatedColumnFormula>IFERROR(VLOOKUP($A2,Round15[],5,FALSE), 0)</calculatedColumnFormula>
    </tableColumn>
    <tableColumn id="23" name="دور 16" dataDxfId="854" totalsRowDxfId="47">
      <calculatedColumnFormula>IFERROR(VLOOKUP($A2,Round16[],5,FALSE), 0)</calculatedColumnFormula>
    </tableColumn>
    <tableColumn id="24" name="دور 17" dataDxfId="853" totalsRowDxfId="46">
      <calculatedColumnFormula>IFERROR(VLOOKUP($A2,Round17[],5,FALSE), 0)</calculatedColumnFormula>
    </tableColumn>
    <tableColumn id="25" name="دور 18" dataDxfId="852" totalsRowDxfId="45">
      <calculatedColumnFormula>IFERROR(VLOOKUP($A2,Round18[],5,FALSE), 0)</calculatedColumnFormula>
    </tableColumn>
    <tableColumn id="26" name="دور 19" dataDxfId="851" totalsRowDxfId="44">
      <calculatedColumnFormula>IFERROR(VLOOKUP($A2,Round19[],5,FALSE), 0)</calculatedColumnFormula>
    </tableColumn>
    <tableColumn id="27" name="دور 20" dataDxfId="850" totalsRowDxfId="43">
      <calculatedColumnFormula>IFERROR(VLOOKUP($A2,Round20[],5,FALSE), 0)</calculatedColumnFormula>
    </tableColumn>
    <tableColumn id="28" name="دور 21" dataDxfId="849" totalsRowDxfId="42">
      <calculatedColumnFormula>IFERROR(VLOOKUP($A2,Round21[],5,FALSE), 0)</calculatedColumnFormula>
    </tableColumn>
    <tableColumn id="29" name="دور 22" dataDxfId="848" totalsRowDxfId="41">
      <calculatedColumnFormula>IFERROR(VLOOKUP($A2,Round22[],5,FALSE), 0)</calculatedColumnFormula>
    </tableColumn>
    <tableColumn id="30" name="دور 23" dataDxfId="847" totalsRowDxfId="40">
      <calculatedColumnFormula>IFERROR(VLOOKUP($A2,Round23[],5,FALSE), 0)</calculatedColumnFormula>
    </tableColumn>
    <tableColumn id="31" name="دور 24" dataDxfId="846" totalsRowDxfId="39">
      <calculatedColumnFormula>IFERROR(VLOOKUP($A2,'دور 24'!$A$2:$E$41,5,FALSE), 0)</calculatedColumnFormula>
    </tableColumn>
    <tableColumn id="32" name="دور 25" dataDxfId="845" totalsRowDxfId="38">
      <calculatedColumnFormula>IFERROR(VLOOKUP($A2,Round25[],5,FALSE), 0)</calculatedColumnFormula>
    </tableColumn>
    <tableColumn id="33" name="دور 26" dataDxfId="844" totalsRowDxfId="37">
      <calculatedColumnFormula>IFERROR(VLOOKUP($A2,Round26[],5,FALSE), 0)</calculatedColumnFormula>
    </tableColumn>
    <tableColumn id="34" name="دور 27" dataDxfId="843" totalsRowDxfId="36">
      <calculatedColumnFormula>IFERROR(VLOOKUP($A2,Round27[],5,FALSE), 0)</calculatedColumnFormula>
    </tableColumn>
    <tableColumn id="35" name="دور 28" dataDxfId="842" totalsRowDxfId="35">
      <calculatedColumnFormula>IFERROR(VLOOKUP($A2,Round28[],5,FALSE), 0)</calculatedColumnFormula>
    </tableColumn>
    <tableColumn id="36" name="دور 29" dataDxfId="841" totalsRowDxfId="34">
      <calculatedColumnFormula>IFERROR(VLOOKUP($A2,Round29[],5,FALSE), 0)</calculatedColumnFormula>
    </tableColumn>
    <tableColumn id="37" name="دور 30" dataDxfId="840" totalsRowDxfId="33">
      <calculatedColumnFormula>IFERROR(VLOOKUP($A2,Round30[],5,FALSE), 0)</calculatedColumnFormula>
    </tableColumn>
    <tableColumn id="38" name="دور 31" dataDxfId="839" totalsRowDxfId="32">
      <calculatedColumnFormula>IFERROR(VLOOKUP($A2,Round31[],5,FALSE), 0)</calculatedColumnFormula>
    </tableColumn>
    <tableColumn id="39" name="دور 32" dataDxfId="838" totalsRowDxfId="31">
      <calculatedColumnFormula>IFERROR(VLOOKUP($A2,Round32[],5,FALSE), 0)</calculatedColumnFormula>
    </tableColumn>
    <tableColumn id="40" name="دور 33" dataDxfId="837" totalsRowDxfId="30">
      <calculatedColumnFormula>IFERROR(VLOOKUP($A2,Round33[],5,FALSE), 0)</calculatedColumnFormula>
    </tableColumn>
    <tableColumn id="41" name="دور 34" dataDxfId="836" totalsRowDxfId="29">
      <calculatedColumnFormula>IFERROR(VLOOKUP($A2,Round34[],5,FALSE), 0)</calculatedColumnFormula>
    </tableColumn>
    <tableColumn id="42" name="دور 35" dataDxfId="835" totalsRowDxfId="28">
      <calculatedColumnFormula>IFERROR(VLOOKUP($A2,Round35[],5,FALSE), 0)</calculatedColumnFormula>
    </tableColumn>
    <tableColumn id="43" name="دور 36" dataDxfId="834" totalsRowDxfId="27">
      <calculatedColumnFormula>IFERROR(VLOOKUP($A2,Round36[],5,FALSE), 0)</calculatedColumnFormula>
    </tableColumn>
    <tableColumn id="44" name="دور 37" dataDxfId="833" totalsRowDxfId="26">
      <calculatedColumnFormula>IFERROR(VLOOKUP($A2,Round37[],5,FALSE), 0)</calculatedColumnFormula>
    </tableColumn>
    <tableColumn id="45" name="دور 38" dataDxfId="832" totalsRowDxfId="25">
      <calculatedColumnFormula>IFERROR(VLOOKUP($A2,Round38[],5,FALSE), 0)</calculatedColumnFormula>
    </tableColumn>
    <tableColumn id="46" name="دور 39" dataDxfId="831" totalsRowDxfId="24">
      <calculatedColumnFormula>IFERROR(VLOOKUP($A2,Round39[],5,FALSE), 0)</calculatedColumnFormula>
    </tableColumn>
    <tableColumn id="47" name="دور 40" dataDxfId="830" totalsRowDxfId="23">
      <calculatedColumnFormula>IFERROR(VLOOKUP($A2,Round40[],5,FALSE), 0)</calculatedColumnFormula>
    </tableColumn>
    <tableColumn id="48" name="دور 41" dataDxfId="829" totalsRowDxfId="22">
      <calculatedColumnFormula>IFERROR(VLOOKUP($A2,Round41[],5,FALSE), 0)</calculatedColumnFormula>
    </tableColumn>
    <tableColumn id="49" name="دور 42" dataDxfId="828" totalsRowDxfId="21">
      <calculatedColumnFormula>IFERROR(VLOOKUP($A2,Round42[],5,FALSE), 0)</calculatedColumnFormula>
    </tableColumn>
    <tableColumn id="50" name="دور 43" dataDxfId="827" totalsRowDxfId="20">
      <calculatedColumnFormula>IFERROR(VLOOKUP($A2,Round43[],5,FALSE), 0)</calculatedColumnFormula>
    </tableColumn>
    <tableColumn id="51" name="دور 44" dataDxfId="826" totalsRowDxfId="19">
      <calculatedColumnFormula>IFERROR(VLOOKUP($A2,Round44[],5,FALSE), 0)</calculatedColumnFormula>
    </tableColumn>
    <tableColumn id="52" name="دور 45" dataDxfId="825" totalsRowDxfId="18">
      <calculatedColumnFormula>IFERROR(VLOOKUP($A2,Round45[],5,FALSE), 0)</calculatedColumnFormula>
    </tableColumn>
    <tableColumn id="53" name="دور 46" dataDxfId="824" totalsRowDxfId="17">
      <calculatedColumnFormula>IFERROR(VLOOKUP($A2,Round46[],5,FALSE), 0)</calculatedColumnFormula>
    </tableColumn>
    <tableColumn id="54" name="دور 47" dataDxfId="823" totalsRowDxfId="16">
      <calculatedColumnFormula>IFERROR(VLOOKUP($A2,Round47[],5,FALSE), 0)</calculatedColumnFormula>
    </tableColumn>
    <tableColumn id="55" name="دور 48" dataDxfId="822" totalsRowDxfId="15">
      <calculatedColumnFormula>IFERROR(VLOOKUP($A2,Round48[],5,FALSE), 0)</calculatedColumnFormula>
    </tableColumn>
    <tableColumn id="56" name="دور 49" dataDxfId="821" totalsRowDxfId="14">
      <calculatedColumnFormula>IFERROR(VLOOKUP($A2,Round49[],5,FALSE), 0)</calculatedColumnFormula>
    </tableColumn>
    <tableColumn id="57" name="دور 50" dataDxfId="820" totalsRowDxfId="13">
      <calculatedColumnFormula>IFERROR(VLOOKUP($A2,Round50[],5,FALSE), 0)</calculatedColumnFormula>
    </tableColumn>
    <tableColumn id="58" name="دور 51" dataDxfId="819" totalsRowDxfId="12">
      <calculatedColumnFormula>IFERROR(VLOOKUP($A2,Round51[],5,FALSE), 0)</calculatedColumnFormula>
    </tableColumn>
    <tableColumn id="59" name="دور 52" dataDxfId="818" totalsRowDxfId="11">
      <calculatedColumnFormula>IFERROR(VLOOKUP($A2,Round52[],5,FALSE), 0)</calculatedColumnFormula>
    </tableColumn>
    <tableColumn id="60" name="دور 53" dataDxfId="817" totalsRowDxfId="10">
      <calculatedColumnFormula>IFERROR(VLOOKUP($A2,Round53[],5,FALSE), 0)</calculatedColumnFormula>
    </tableColumn>
    <tableColumn id="61" name="دور 54" dataDxfId="816" totalsRowDxfId="9">
      <calculatedColumnFormula>IFERROR(VLOOKUP($A2,Round54[],5,FALSE), 0)</calculatedColumnFormula>
    </tableColumn>
    <tableColumn id="62" name="دور 55" dataDxfId="815" totalsRowDxfId="8">
      <calculatedColumnFormula>IFERROR(VLOOKUP($A2,Round55[],5,FALSE), 0)</calculatedColumnFormula>
    </tableColumn>
    <tableColumn id="63" name="دور 56" dataDxfId="814" totalsRowDxfId="7">
      <calculatedColumnFormula>IFERROR(VLOOKUP($A2,Round56[],5,FALSE), 0)</calculatedColumnFormula>
    </tableColumn>
    <tableColumn id="64" name="دور 57" dataDxfId="813" totalsRowDxfId="6">
      <calculatedColumnFormula>IFERROR(VLOOKUP($A2,Round57[],5,FALSE), 0)</calculatedColumnFormula>
    </tableColumn>
    <tableColumn id="65" name="دور 58" dataDxfId="812" totalsRowDxfId="5">
      <calculatedColumnFormula>IFERROR(VLOOKUP($A2,Round58[],5,FALSE), 0)</calculatedColumnFormula>
    </tableColumn>
    <tableColumn id="66" name="دور 59" dataDxfId="811" totalsRowDxfId="4">
      <calculatedColumnFormula>IFERROR(VLOOKUP($A2,Round59[],5,FALSE), 0)</calculatedColumnFormula>
    </tableColumn>
    <tableColumn id="67" name="دور 60" dataDxfId="810" totalsRowDxfId="3">
      <calculatedColumnFormula>IFERROR(VLOOKUP($A2,Round60[],5,FALSE), 0)</calculatedColumnFormula>
    </tableColumn>
    <tableColumn id="1" name="دور 61" dataDxfId="809" totalsRowDxfId="2">
      <calculatedColumnFormula>IFERROR(VLOOKUP($A2,Round61[],5,FALSE), 0)</calculatedColumnFormula>
    </tableColumn>
    <tableColumn id="9" name="دور 62" totalsRowFunction="sum" dataDxfId="808" totalsRowDxfId="1">
      <calculatedColumnFormula>IFERROR(VLOOKUP($A2,Round62[],5,FALSE),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50" totalsRowShown="0" headerRowDxfId="1360" dataDxfId="1359">
  <autoFilter ref="A1:E50"/>
  <sortState ref="A2:E50">
    <sortCondition descending="1" ref="E1:E50"/>
  </sortState>
  <tableColumns count="5">
    <tableColumn id="2" name="کد کاربری" dataDxfId="1358"/>
    <tableColumn id="4" name="امتیاز نتیجه" dataDxfId="1357"/>
    <tableColumn id="5" name="امتیاز گلزنان" dataDxfId="1356"/>
    <tableColumn id="6" name="امتیاز پاس گل" dataDxfId="1355"/>
    <tableColumn id="7" name="مجموع امتیاز" dataDxfId="1354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48" totalsRowShown="0" headerRowDxfId="1353" dataDxfId="1352">
  <autoFilter ref="A1:E48"/>
  <sortState ref="A2:E48">
    <sortCondition descending="1" ref="E1:E48"/>
  </sortState>
  <tableColumns count="5">
    <tableColumn id="2" name="کد کاربری" dataDxfId="1351"/>
    <tableColumn id="4" name="امتیاز نتیجه" dataDxfId="1350"/>
    <tableColumn id="5" name="امتیاز گلزنان" dataDxfId="1349"/>
    <tableColumn id="6" name="امتیاز پاس گل" dataDxfId="1348"/>
    <tableColumn id="7" name="مجموع امتیاز" dataDxfId="1347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42" totalsRowShown="0" headerRowDxfId="1346" dataDxfId="1345">
  <autoFilter ref="A1:E42"/>
  <sortState ref="A2:E42">
    <sortCondition descending="1" ref="E1:E42"/>
  </sortState>
  <tableColumns count="5">
    <tableColumn id="2" name="کد کاربری" dataDxfId="1344"/>
    <tableColumn id="4" name="امتیاز نتیجه" dataDxfId="1343"/>
    <tableColumn id="5" name="امتیاز گلزنان" dataDxfId="1342"/>
    <tableColumn id="6" name="امتیاز پاس گل" dataDxfId="1341"/>
    <tableColumn id="7" name="مجموع امتیاز" dataDxfId="1340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50" totalsRowShown="0" headerRowDxfId="1339" dataDxfId="1338">
  <autoFilter ref="A1:E50"/>
  <sortState ref="A2:E50">
    <sortCondition descending="1" ref="E1:E50"/>
  </sortState>
  <tableColumns count="5">
    <tableColumn id="2" name="کد کاربری" dataDxfId="1337"/>
    <tableColumn id="4" name="امتیاز نتیجه" dataDxfId="1336"/>
    <tableColumn id="5" name="امتیاز گلزنان" dataDxfId="1335"/>
    <tableColumn id="6" name="امتیاز پاس گل" dataDxfId="1334"/>
    <tableColumn id="7" name="مجموع امتیاز" dataDxfId="1333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42" totalsRowShown="0" headerRowDxfId="1332" dataDxfId="1331">
  <autoFilter ref="A1:E42"/>
  <sortState ref="A2:E42">
    <sortCondition descending="1" ref="E1:E42"/>
  </sortState>
  <tableColumns count="5">
    <tableColumn id="2" name="کد کاربری" dataDxfId="1330"/>
    <tableColumn id="4" name="امتیاز نتیجه" dataDxfId="1329"/>
    <tableColumn id="5" name="امتیاز گلزنان" dataDxfId="1328"/>
    <tableColumn id="6" name="امتیاز پاس گل" dataDxfId="1327"/>
    <tableColumn id="7" name="مجموع امتیاز" dataDxfId="1326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34" totalsRowShown="0" headerRowDxfId="1325" dataDxfId="1324">
  <autoFilter ref="A1:E34"/>
  <sortState ref="A2:E34">
    <sortCondition descending="1" ref="E1:E34"/>
  </sortState>
  <tableColumns count="5">
    <tableColumn id="2" name="کد کاربری" dataDxfId="1323"/>
    <tableColumn id="4" name="امتیاز نتیجه" dataDxfId="1322"/>
    <tableColumn id="5" name="امتیاز گلزنان" dataDxfId="1321"/>
    <tableColumn id="6" name="امتیاز پاس گل" dataDxfId="1320"/>
    <tableColumn id="7" name="مجموع امتیاز" dataDxfId="1319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37" totalsRowShown="0" headerRowDxfId="1318" dataDxfId="1317">
  <autoFilter ref="A1:E37"/>
  <sortState ref="A2:E37">
    <sortCondition descending="1" ref="E1:E37"/>
  </sortState>
  <tableColumns count="5">
    <tableColumn id="2" name="کد کاربری" dataDxfId="1316"/>
    <tableColumn id="4" name="امتیاز نتیجه" dataDxfId="1315"/>
    <tableColumn id="5" name="امتیاز گلزنان" dataDxfId="1314"/>
    <tableColumn id="6" name="امتیاز پاس گل" dataDxfId="1313"/>
    <tableColumn id="7" name="مجموع امتیاز" dataDxfId="1312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32" totalsRowShown="0" headerRowDxfId="1311" dataDxfId="1310">
  <autoFilter ref="A1:E32"/>
  <tableColumns count="5">
    <tableColumn id="2" name="کد کاربری" dataDxfId="1309"/>
    <tableColumn id="4" name="امتیاز نتیجه" dataDxfId="1308"/>
    <tableColumn id="5" name="امتیاز گلزنان" dataDxfId="1307"/>
    <tableColumn id="6" name="امتیاز پاس گل" dataDxfId="1306"/>
    <tableColumn id="7" name="مجموع امتیاز" dataDxfId="1305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34" totalsRowShown="0" headerRowDxfId="1304" dataDxfId="1303">
  <autoFilter ref="A1:E34"/>
  <sortState ref="A2:E34">
    <sortCondition descending="1" ref="E1:E34"/>
  </sortState>
  <tableColumns count="5">
    <tableColumn id="2" name="کد کاربری" dataDxfId="1302"/>
    <tableColumn id="4" name="امتیاز نتیجه" dataDxfId="1301"/>
    <tableColumn id="5" name="امتیاز گلزنان" dataDxfId="1300"/>
    <tableColumn id="6" name="امتیاز پاس گل" dataDxfId="1299"/>
    <tableColumn id="7" name="مجموع امتیاز" dataDxfId="1298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39" totalsRowShown="0" headerRowDxfId="1297" dataDxfId="1296">
  <autoFilter ref="A1:E39"/>
  <sortState ref="A2:E39">
    <sortCondition descending="1" ref="E1:E39"/>
  </sortState>
  <tableColumns count="5">
    <tableColumn id="2" name="کد کاربری" dataDxfId="1295"/>
    <tableColumn id="4" name="امتیاز نتیجه" dataDxfId="1294"/>
    <tableColumn id="5" name="امتیاز گلزنان" dataDxfId="1293"/>
    <tableColumn id="6" name="امتیاز پاس گل" dataDxfId="1292"/>
    <tableColumn id="7" name="مجموع امتیاز" dataDxfId="1291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1416" dataDxfId="1415">
  <autoFilter ref="A1:E94"/>
  <sortState ref="A2:E94">
    <sortCondition descending="1" ref="E1:E94"/>
  </sortState>
  <tableColumns count="5">
    <tableColumn id="2" name="کد کاربری" totalsRowLabel="میانگین" dataDxfId="1414"/>
    <tableColumn id="4" name="امتیاز نتیجه" dataDxfId="1413"/>
    <tableColumn id="5" name="امتیاز گلزنان" dataDxfId="1412"/>
    <tableColumn id="6" name="امتیاز پاس گل" dataDxfId="1411"/>
    <tableColumn id="7" name="مجموع امتیاز" totalsRowFunction="average" totalsRowDxfId="1410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33" totalsRowShown="0" headerRowDxfId="1290" dataDxfId="1289">
  <autoFilter ref="A1:E33"/>
  <sortState ref="A2:E33">
    <sortCondition descending="1" ref="E1:E33"/>
  </sortState>
  <tableColumns count="5">
    <tableColumn id="2" name="کد کاربری" dataDxfId="1288"/>
    <tableColumn id="4" name="امتیاز نتیجه" dataDxfId="1287"/>
    <tableColumn id="5" name="امتیاز گلزنان" dataDxfId="1286"/>
    <tableColumn id="6" name="امتیاز پاس گل" dataDxfId="1285"/>
    <tableColumn id="7" name="مجموع امتیاز" dataDxfId="1284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57" totalsRowShown="0" headerRowDxfId="1283" dataDxfId="1282">
  <autoFilter ref="A1:E57"/>
  <sortState ref="A2:E57">
    <sortCondition descending="1" ref="E1:E57"/>
  </sortState>
  <tableColumns count="5">
    <tableColumn id="2" name="کد کاربری" dataDxfId="1281"/>
    <tableColumn id="4" name="امتیاز نتیجه" dataDxfId="1280"/>
    <tableColumn id="5" name="امتیاز گلزنان" dataDxfId="1279"/>
    <tableColumn id="6" name="امتیاز پاس گل" dataDxfId="1278"/>
    <tableColumn id="7" name="مجموع امتیاز" dataDxfId="1277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42" totalsRowShown="0" headerRowDxfId="1276" dataDxfId="1275">
  <autoFilter ref="A1:E42"/>
  <sortState ref="A2:E42">
    <sortCondition descending="1" ref="E1:E42"/>
  </sortState>
  <tableColumns count="5">
    <tableColumn id="2" name="کد کاربری" dataDxfId="1274"/>
    <tableColumn id="4" name="امتیاز نتیجه" dataDxfId="1273"/>
    <tableColumn id="5" name="امتیاز گلزنان" dataDxfId="1272"/>
    <tableColumn id="6" name="امتیاز پاس گل" dataDxfId="1271"/>
    <tableColumn id="7" name="مجموع امتیاز" dataDxfId="1270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31" totalsRowShown="0" headerRowDxfId="1269" dataDxfId="1268">
  <autoFilter ref="A1:E31"/>
  <sortState ref="A2:E31">
    <sortCondition descending="1" ref="E1:E31"/>
  </sortState>
  <tableColumns count="5">
    <tableColumn id="2" name="کد کاربری" dataDxfId="1267"/>
    <tableColumn id="4" name="امتیاز نتیجه" dataDxfId="1266"/>
    <tableColumn id="5" name="امتیاز گلزنان" dataDxfId="1265"/>
    <tableColumn id="6" name="امتیاز پاس گل" dataDxfId="1264"/>
    <tableColumn id="7" name="مجموع امتیاز" dataDxfId="1263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37" totalsRowShown="0" headerRowDxfId="1262" dataDxfId="1261">
  <autoFilter ref="A1:E37"/>
  <sortState ref="A2:E61">
    <sortCondition descending="1" ref="E1:E61"/>
  </sortState>
  <tableColumns count="5">
    <tableColumn id="2" name="کد کاربری" dataDxfId="1260"/>
    <tableColumn id="4" name="امتیاز نتیجه" dataDxfId="1259"/>
    <tableColumn id="5" name="امتیاز گلزنان" dataDxfId="1258"/>
    <tableColumn id="6" name="امتیاز پاس گل" dataDxfId="1257"/>
    <tableColumn id="7" name="مجموع امتیاز" dataDxfId="1256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6" name="Round25" displayName="Round25" ref="A1:E40" totalsRowShown="0" headerRowDxfId="1255" dataDxfId="1254">
  <autoFilter ref="A1:E40"/>
  <sortState ref="A2:E40">
    <sortCondition descending="1" ref="E1:E40"/>
  </sortState>
  <tableColumns count="5">
    <tableColumn id="2" name="کد کاربری" dataDxfId="1253"/>
    <tableColumn id="4" name="امتیاز نتیجه" dataDxfId="1252"/>
    <tableColumn id="5" name="امتیاز گلزنان" dataDxfId="1251"/>
    <tableColumn id="6" name="امتیاز پاس گل" dataDxfId="1250"/>
    <tableColumn id="7" name="مجموع امتیاز" dataDxfId="1249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7" name="Round26" displayName="Round26" ref="A1:E33" totalsRowShown="0" headerRowDxfId="1248" dataDxfId="1247">
  <autoFilter ref="A1:E33"/>
  <sortState ref="A2:E33">
    <sortCondition descending="1" ref="E1:E33"/>
  </sortState>
  <tableColumns count="5">
    <tableColumn id="2" name="کد کاربری" dataDxfId="1246"/>
    <tableColumn id="4" name="امتیاز نتیجه" dataDxfId="1245"/>
    <tableColumn id="5" name="امتیاز گلزنان" dataDxfId="1244"/>
    <tableColumn id="6" name="امتیاز پاس گل" dataDxfId="1243"/>
    <tableColumn id="7" name="مجموع امتیاز" dataDxfId="1242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8" name="Round27" displayName="Round27" ref="A1:E33" totalsRowShown="0" headerRowDxfId="1241" dataDxfId="1240">
  <autoFilter ref="A1:E33"/>
  <sortState ref="A2:E33">
    <sortCondition descending="1" ref="E1:E33"/>
  </sortState>
  <tableColumns count="5">
    <tableColumn id="2" name="کد کاربری" dataDxfId="1239"/>
    <tableColumn id="4" name="امتیاز نتیجه" dataDxfId="1238"/>
    <tableColumn id="5" name="امتیاز گلزنان" dataDxfId="1237"/>
    <tableColumn id="6" name="امتیاز پاس گل" dataDxfId="1236"/>
    <tableColumn id="7" name="مجموع امتیاز" dataDxfId="1235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9" name="Round28" displayName="Round28" ref="A1:E32" totalsRowShown="0" headerRowDxfId="1234" dataDxfId="1233">
  <autoFilter ref="A1:E32"/>
  <sortState ref="A2:E32">
    <sortCondition descending="1" ref="E1:E32"/>
  </sortState>
  <tableColumns count="5">
    <tableColumn id="2" name="کد کاربری" dataDxfId="1232"/>
    <tableColumn id="4" name="امتیاز نتیجه" dataDxfId="1231"/>
    <tableColumn id="5" name="امتیاز گلزنان" dataDxfId="1230"/>
    <tableColumn id="6" name="امتیاز پاس گل" dataDxfId="1229"/>
    <tableColumn id="7" name="مجموع امتیاز" dataDxfId="1228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30" name="Round29" displayName="Round29" ref="A1:E39" totalsRowShown="0" headerRowDxfId="1227" dataDxfId="1226">
  <autoFilter ref="A1:E39"/>
  <sortState ref="A2:E39">
    <sortCondition descending="1" ref="E1:E39"/>
  </sortState>
  <tableColumns count="5">
    <tableColumn id="2" name="کد کاربری" dataDxfId="1225"/>
    <tableColumn id="4" name="امتیاز نتیجه" dataDxfId="1224"/>
    <tableColumn id="5" name="امتیاز گلزنان" dataDxfId="1223"/>
    <tableColumn id="6" name="امتیاز پاس گل" dataDxfId="1222"/>
    <tableColumn id="7" name="مجموع امتیاز" dataDxfId="1221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1409" dataDxfId="1408">
  <autoFilter ref="A1:E82"/>
  <tableColumns count="5">
    <tableColumn id="2" name="کد کاربری" totalsRowLabel="میانگین" dataDxfId="1407"/>
    <tableColumn id="4" name="امتیاز نتیجه" dataDxfId="1406"/>
    <tableColumn id="5" name="امتیاز گلزنان" dataDxfId="1405"/>
    <tableColumn id="6" name="امتیاز پاس گل" dataDxfId="1404"/>
    <tableColumn id="7" name="مجموع امتیاز" totalsRowFunction="average" totalsRowDxfId="1403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1" name="Round30" displayName="Round30" ref="A1:E31" totalsRowShown="0" headerRowDxfId="1220" dataDxfId="1219">
  <autoFilter ref="A1:E31"/>
  <tableColumns count="5">
    <tableColumn id="2" name="کد کاربری" dataDxfId="1218"/>
    <tableColumn id="4" name="امتیاز نتیجه" dataDxfId="1217"/>
    <tableColumn id="5" name="امتیاز گلزنان" dataDxfId="1216"/>
    <tableColumn id="6" name="امتیاز پاس گل" dataDxfId="1215"/>
    <tableColumn id="7" name="مجموع امتیاز" dataDxfId="1214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2" name="Round31" displayName="Round31" ref="A1:E34" totalsRowShown="0" headerRowDxfId="1213" dataDxfId="1212">
  <autoFilter ref="A1:E34"/>
  <sortState ref="A2:E34">
    <sortCondition descending="1" ref="E1:E34"/>
  </sortState>
  <tableColumns count="5">
    <tableColumn id="2" name="کد کاربری" dataDxfId="1211"/>
    <tableColumn id="4" name="امتیاز نتیجه" dataDxfId="1210"/>
    <tableColumn id="5" name="امتیاز گلزنان" dataDxfId="1209"/>
    <tableColumn id="6" name="امتیاز پاس گل" dataDxfId="1208"/>
    <tableColumn id="7" name="مجموع امتیاز" dataDxfId="1207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3" name="Round32" displayName="Round32" ref="A1:E21" totalsRowShown="0" headerRowDxfId="1206" dataDxfId="1205">
  <autoFilter ref="A1:E21"/>
  <sortState ref="A2:E21">
    <sortCondition descending="1" ref="E1:E21"/>
  </sortState>
  <tableColumns count="5">
    <tableColumn id="2" name="کد کاربری" dataDxfId="1204"/>
    <tableColumn id="4" name="امتیاز نتیجه" dataDxfId="1203"/>
    <tableColumn id="5" name="امتیاز گلزنان" dataDxfId="1202"/>
    <tableColumn id="6" name="امتیاز پاس گل" dataDxfId="1201"/>
    <tableColumn id="7" name="مجموع امتیاز" dataDxfId="1200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4" name="Round33" displayName="Round33" ref="A1:E34" totalsRowShown="0" headerRowDxfId="1199" dataDxfId="1198">
  <autoFilter ref="A1:E34"/>
  <sortState ref="A2:E34">
    <sortCondition descending="1" ref="E1:E34"/>
  </sortState>
  <tableColumns count="5">
    <tableColumn id="2" name="کد کاربری" dataDxfId="1197"/>
    <tableColumn id="4" name="امتیاز نتیجه" dataDxfId="1196"/>
    <tableColumn id="5" name="امتیاز گلزنان" dataDxfId="1195"/>
    <tableColumn id="6" name="امتیاز پاس گل" dataDxfId="1194"/>
    <tableColumn id="7" name="مجموع امتیاز" dataDxfId="1193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5" name="Round34" displayName="Round34" ref="A1:E34" totalsRowShown="0" headerRowDxfId="1192" dataDxfId="1191">
  <autoFilter ref="A1:E34"/>
  <sortState ref="A2:E34">
    <sortCondition descending="1" ref="E1:E34"/>
  </sortState>
  <tableColumns count="5">
    <tableColumn id="2" name="کد کاربری" dataDxfId="1190"/>
    <tableColumn id="4" name="امتیاز نتیجه" dataDxfId="1189"/>
    <tableColumn id="5" name="امتیاز گلزنان" dataDxfId="1188"/>
    <tableColumn id="6" name="امتیاز پاس گل" dataDxfId="1187"/>
    <tableColumn id="7" name="مجموع امتیاز" dataDxfId="1186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6" name="Round35" displayName="Round35" ref="A1:E32" totalsRowShown="0" headerRowDxfId="1185" dataDxfId="1184">
  <autoFilter ref="A1:E32"/>
  <sortState ref="A2:E32">
    <sortCondition descending="1" ref="E1:E32"/>
  </sortState>
  <tableColumns count="5">
    <tableColumn id="2" name="کد کاربری" dataDxfId="1183"/>
    <tableColumn id="4" name="امتیاز نتیجه" dataDxfId="1182"/>
    <tableColumn id="5" name="امتیاز گلزنان" dataDxfId="1181"/>
    <tableColumn id="6" name="امتیاز پاس گل" dataDxfId="1180"/>
    <tableColumn id="7" name="مجموع امتیاز" dataDxfId="1179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7" name="Round36" displayName="Round36" ref="A1:E30" totalsRowShown="0" headerRowDxfId="1178" dataDxfId="1177">
  <autoFilter ref="A1:E30"/>
  <sortState ref="A2:E30">
    <sortCondition descending="1" ref="E1:E30"/>
  </sortState>
  <tableColumns count="5">
    <tableColumn id="2" name="کد کاربری" dataDxfId="1176"/>
    <tableColumn id="4" name="امتیاز نتیجه" dataDxfId="1175"/>
    <tableColumn id="5" name="امتیاز گلزنان" dataDxfId="1174"/>
    <tableColumn id="6" name="امتیاز پاس گل" dataDxfId="1173"/>
    <tableColumn id="7" name="مجموع امتیاز" dataDxfId="1172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8" name="Round37" displayName="Round37" ref="A1:E31" totalsRowShown="0" headerRowDxfId="1171" dataDxfId="1170">
  <autoFilter ref="A1:E31"/>
  <sortState ref="A2:E31">
    <sortCondition descending="1" ref="E1:E31"/>
  </sortState>
  <tableColumns count="5">
    <tableColumn id="2" name="کد کاربری" dataDxfId="1169"/>
    <tableColumn id="4" name="امتیاز نتیجه" dataDxfId="1168"/>
    <tableColumn id="5" name="امتیاز گلزنان" dataDxfId="1167"/>
    <tableColumn id="6" name="امتیاز پاس گل" dataDxfId="1166"/>
    <tableColumn id="7" name="مجموع امتیاز" dataDxfId="1165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9" name="Round38" displayName="Round38" ref="A1:E31" totalsRowShown="0" headerRowDxfId="1164" dataDxfId="1163">
  <autoFilter ref="A1:E31"/>
  <sortState ref="A2:E31">
    <sortCondition descending="1" ref="E1:E31"/>
  </sortState>
  <tableColumns count="5">
    <tableColumn id="2" name="کد کاربری" dataDxfId="1162"/>
    <tableColumn id="4" name="امتیاز نتیجه" dataDxfId="1161"/>
    <tableColumn id="5" name="امتیاز گلزنان" dataDxfId="1160"/>
    <tableColumn id="6" name="امتیاز پاس گل" dataDxfId="1159"/>
    <tableColumn id="7" name="مجموع امتیاز" dataDxfId="1158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40" name="Round39" displayName="Round39" ref="A1:E39" totalsRowShown="0" headerRowDxfId="1157" dataDxfId="1156">
  <autoFilter ref="A1:E39"/>
  <sortState ref="A2:E38">
    <sortCondition descending="1" ref="E1:E38"/>
  </sortState>
  <tableColumns count="5">
    <tableColumn id="2" name="کد کاربری" dataDxfId="1155"/>
    <tableColumn id="4" name="امتیاز نتیجه" dataDxfId="1154"/>
    <tableColumn id="5" name="امتیاز گلزنان" dataDxfId="1153"/>
    <tableColumn id="6" name="امتیاز پاس گل" dataDxfId="1152"/>
    <tableColumn id="7" name="مجموع امتیاز" dataDxfId="1151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1402" dataDxfId="1401">
  <autoFilter ref="A1:E57"/>
  <sortState ref="A2:E57">
    <sortCondition descending="1" ref="E1:E57"/>
  </sortState>
  <tableColumns count="5">
    <tableColumn id="2" name="کد کاربری" totalsRowLabel="میانگین" dataDxfId="1400"/>
    <tableColumn id="4" name="امتیاز نتیجه" dataDxfId="1399"/>
    <tableColumn id="5" name="امتیاز گلزنان" dataDxfId="1398"/>
    <tableColumn id="6" name="امتیاز پاس گل" dataDxfId="1397"/>
    <tableColumn id="7" name="مجموع امتیاز" totalsRowFunction="average" totalsRowDxfId="1396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1" name="Round40" displayName="Round40" ref="A1:E29" totalsRowCount="1" headerRowDxfId="1150" dataDxfId="1149">
  <autoFilter ref="A1:E28"/>
  <sortState ref="A2:E28">
    <sortCondition descending="1" ref="E1:E28"/>
  </sortState>
  <tableColumns count="5">
    <tableColumn id="2" name="کد کاربری" totalsRowLabel="میانگین" dataDxfId="1148" totalsRowDxfId="1147"/>
    <tableColumn id="4" name="امتیاز نتیجه" dataDxfId="1146" totalsRowDxfId="1145"/>
    <tableColumn id="5" name="امتیاز گلزنان" dataDxfId="1144" totalsRowDxfId="1143"/>
    <tableColumn id="6" name="امتیاز پاس گل" dataDxfId="1142" totalsRowDxfId="1141"/>
    <tableColumn id="7" name="مجموع امتیاز" totalsRowLabel="1.8" dataDxfId="1140" totalsRowDxfId="1139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2" name="Round41" displayName="Round41" ref="A1:E27" totalsRowCount="1" headerRowDxfId="1138" dataDxfId="1137">
  <autoFilter ref="A1:E26"/>
  <sortState ref="A2:E26">
    <sortCondition descending="1" ref="E1:E26"/>
  </sortState>
  <tableColumns count="5">
    <tableColumn id="2" name="کد کاربری" totalsRowLabel="میانگین" dataDxfId="1136" totalsRowDxfId="1135"/>
    <tableColumn id="4" name="امتیاز نتیجه" dataDxfId="1134" totalsRowDxfId="1133"/>
    <tableColumn id="5" name="امتیاز گلزنان" dataDxfId="1132" totalsRowDxfId="1131"/>
    <tableColumn id="6" name="امتیاز پاس گل" dataDxfId="1130" totalsRowDxfId="1129"/>
    <tableColumn id="7" name="مجموع امتیاز" totalsRowFunction="average" dataDxfId="1128" totalsRowDxfId="1127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3" name="Round42" displayName="Round42" ref="A1:E22" totalsRowCount="1" headerRowDxfId="1126" dataDxfId="1125">
  <autoFilter ref="A1:E21"/>
  <sortState ref="A2:E21">
    <sortCondition descending="1" ref="E1:E21"/>
  </sortState>
  <tableColumns count="5">
    <tableColumn id="2" name="کد کاربری" totalsRowLabel="میانگین" dataDxfId="1124" totalsRowDxfId="1123"/>
    <tableColumn id="4" name="امتیاز نتیجه" dataDxfId="1122" totalsRowDxfId="1121"/>
    <tableColumn id="5" name="امتیاز گلزنان" dataDxfId="1120" totalsRowDxfId="1119"/>
    <tableColumn id="6" name="امتیاز پاس گل" dataDxfId="1118" totalsRowDxfId="1117"/>
    <tableColumn id="7" name="مجموع امتیاز" totalsRowFunction="average" dataDxfId="1116" totalsRowDxfId="1115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4" name="Round43" displayName="Round43" ref="A1:E24" totalsRowCount="1" headerRowDxfId="1114" dataDxfId="1113">
  <autoFilter ref="A1:E23"/>
  <sortState ref="A2:E23">
    <sortCondition descending="1" ref="E1:E23"/>
  </sortState>
  <tableColumns count="5">
    <tableColumn id="2" name="کد کاربری" totalsRowLabel="میانگین" dataDxfId="1112" totalsRowDxfId="1111"/>
    <tableColumn id="4" name="امتیاز نتیجه" dataDxfId="1110" totalsRowDxfId="1109"/>
    <tableColumn id="5" name="امتیاز گلزنان" dataDxfId="1108" totalsRowDxfId="1107"/>
    <tableColumn id="6" name="امتیاز پاس گل" dataDxfId="1106" totalsRowDxfId="1105"/>
    <tableColumn id="7" name="مجموع امتیاز" totalsRowLabel="2.5" dataDxfId="1104" totalsRowDxfId="1103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5" name="Round44" displayName="Round44" ref="A1:E24" totalsRowCount="1" headerRowDxfId="1102" dataDxfId="1101">
  <autoFilter ref="A1:E23"/>
  <sortState ref="A2:E23">
    <sortCondition descending="1" ref="E1:E23"/>
  </sortState>
  <tableColumns count="5">
    <tableColumn id="2" name="کد کاربری" totalsRowLabel="میانگین" dataDxfId="1100" totalsRowDxfId="1099"/>
    <tableColumn id="4" name="امتیاز نتیجه" dataDxfId="1098" totalsRowDxfId="1097"/>
    <tableColumn id="5" name="امتیاز گلزنان" dataDxfId="1096" totalsRowDxfId="1095"/>
    <tableColumn id="6" name="امتیاز پاس گل" dataDxfId="1094" totalsRowDxfId="1093"/>
    <tableColumn id="7" name="مجموع امتیاز" totalsRowLabel="1.27" dataDxfId="1092" totalsRowDxfId="1091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6" name="Round45" displayName="Round45" ref="A1:E32" totalsRowCount="1" headerRowDxfId="1090" dataDxfId="1089">
  <autoFilter ref="A1:E31"/>
  <sortState ref="A2:E31">
    <sortCondition descending="1" ref="E1:E31"/>
  </sortState>
  <tableColumns count="5">
    <tableColumn id="2" name="کد کاربری" totalsRowLabel="میانگین" dataDxfId="1088" totalsRowDxfId="1087"/>
    <tableColumn id="4" name="امتیاز نتیجه" dataDxfId="1086" totalsRowDxfId="1085"/>
    <tableColumn id="5" name="امتیاز گلزنان" dataDxfId="1084" totalsRowDxfId="1083"/>
    <tableColumn id="6" name="امتیاز پاس گل" dataDxfId="1082" totalsRowDxfId="1081"/>
    <tableColumn id="7" name="مجموع امتیاز" totalsRowLabel="3" dataDxfId="1080" totalsRowDxfId="1079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7" name="Round46" displayName="Round46" ref="A1:E23" totalsRowCount="1" headerRowDxfId="1078" dataDxfId="1077" totalsRowDxfId="1076">
  <autoFilter ref="A1:E22"/>
  <sortState ref="A2:E22">
    <sortCondition descending="1" ref="E1:E22"/>
  </sortState>
  <tableColumns count="5">
    <tableColumn id="2" name="کد کاربری" totalsRowLabel="میانگین" dataDxfId="1075" totalsRowDxfId="1074"/>
    <tableColumn id="4" name="امتیاز نتیجه" dataDxfId="1073" totalsRowDxfId="1072"/>
    <tableColumn id="5" name="امتیاز گلزنان" dataDxfId="1071" totalsRowDxfId="1070"/>
    <tableColumn id="6" name="امتیاز پاس گل" dataDxfId="1069" totalsRowDxfId="1068"/>
    <tableColumn id="7" name="مجموع امتیاز" totalsRowFunction="average" dataDxfId="1067" totalsRowDxfId="1066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8" name="Round47" displayName="Round47" ref="A1:E27" totalsRowCount="1" headerRowDxfId="1065" dataDxfId="1064">
  <autoFilter ref="A1:E26"/>
  <sortState ref="A2:E26">
    <sortCondition descending="1" ref="E1:E26"/>
  </sortState>
  <tableColumns count="5">
    <tableColumn id="2" name="کد کاربری" totalsRowLabel="میانگین" dataDxfId="1063" totalsRowDxfId="1062"/>
    <tableColumn id="4" name="امتیاز نتیجه" dataDxfId="1061" totalsRowDxfId="1060"/>
    <tableColumn id="5" name="امتیاز گلزنان" dataDxfId="1059" totalsRowDxfId="1058"/>
    <tableColumn id="6" name="امتیاز پاس گل" dataDxfId="1057" totalsRowDxfId="1056"/>
    <tableColumn id="7" name="مجموع امتیاز" totalsRowFunction="average" dataDxfId="1055" totalsRowDxfId="1054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9" name="Round48" displayName="Round48" ref="A1:E28" totalsRowCount="1" headerRowDxfId="1053" dataDxfId="1052">
  <autoFilter ref="A1:E27"/>
  <sortState ref="A2:E27">
    <sortCondition descending="1" ref="E1:E27"/>
  </sortState>
  <tableColumns count="5">
    <tableColumn id="2" name="کد کاربری" totalsRowLabel="میانگین" dataDxfId="1051" totalsRowDxfId="1050"/>
    <tableColumn id="4" name="امتیاز نتیجه" dataDxfId="1049" totalsRowDxfId="1048"/>
    <tableColumn id="5" name="امتیاز گلزنان" dataDxfId="1047" totalsRowDxfId="1046"/>
    <tableColumn id="6" name="امتیاز پاس گل" dataDxfId="1045" totalsRowDxfId="1044"/>
    <tableColumn id="7" name="مجموع امتیاز" totalsRowLabel="3" dataDxfId="1043" totalsRowDxfId="1042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50" name="Round49" displayName="Round49" ref="A1:E29" totalsRowCount="1" headerRowDxfId="1041" dataDxfId="1040">
  <autoFilter ref="A1:E28"/>
  <sortState ref="A2:E28">
    <sortCondition descending="1" ref="E1:E28"/>
  </sortState>
  <tableColumns count="5">
    <tableColumn id="2" name="کد کاربری" totalsRowLabel="میانگین" dataDxfId="1039" totalsRowDxfId="1038"/>
    <tableColumn id="4" name="امتیاز نتیجه" dataDxfId="1037" totalsRowDxfId="1036"/>
    <tableColumn id="5" name="امتیاز گلزنان" dataDxfId="1035" totalsRowDxfId="1034"/>
    <tableColumn id="6" name="امتیاز پاس گل" dataDxfId="1033" totalsRowDxfId="1032"/>
    <tableColumn id="7" name="مجموع امتیاز" totalsRowLabel="3.2" dataDxfId="1031" totalsRowDxfId="1030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1395" dataDxfId="1394">
  <autoFilter ref="A1:E70"/>
  <sortState ref="A2:E70">
    <sortCondition descending="1" ref="E1:E70"/>
  </sortState>
  <tableColumns count="5">
    <tableColumn id="2" name="کد کاربری" dataDxfId="1393"/>
    <tableColumn id="4" name="امتیاز نتیجه" dataDxfId="1392"/>
    <tableColumn id="5" name="امتیاز گلزنان" dataDxfId="1391"/>
    <tableColumn id="6" name="امتیاز پاس گل" dataDxfId="1390"/>
    <tableColumn id="7" name="مجموع امتیاز" dataDxfId="1389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1" name="Round50" displayName="Round50" ref="A1:E28" totalsRowCount="1" headerRowDxfId="1029" dataDxfId="1028" totalsRowDxfId="1027">
  <autoFilter ref="A1:E27"/>
  <sortState ref="A2:E27">
    <sortCondition descending="1" ref="E1:E27"/>
  </sortState>
  <tableColumns count="5">
    <tableColumn id="2" name="کد کاربری" totalsRowLabel="میانگین" dataDxfId="1026" totalsRowDxfId="1025"/>
    <tableColumn id="4" name="امتیاز نتیجه" dataDxfId="1024" totalsRowDxfId="1023"/>
    <tableColumn id="5" name="امتیاز گلزنان" dataDxfId="1022" totalsRowDxfId="1021"/>
    <tableColumn id="6" name="امتیاز پاس گل" dataDxfId="1020" totalsRowDxfId="1019"/>
    <tableColumn id="7" name="مجموع امتیاز" totalsRowLabel="3" dataDxfId="1018" totalsRowDxfId="1017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2" name="Round51" displayName="Round51" ref="A1:E24" totalsRowCount="1" headerRowDxfId="1016" dataDxfId="1015">
  <autoFilter ref="A1:E23"/>
  <sortState ref="A2:E23">
    <sortCondition descending="1" ref="E1:E23"/>
  </sortState>
  <tableColumns count="5">
    <tableColumn id="2" name="کد کاربری" totalsRowLabel="میانگین" dataDxfId="1014" totalsRowDxfId="1013"/>
    <tableColumn id="4" name="امتیاز نتیجه" dataDxfId="1012" totalsRowDxfId="1011"/>
    <tableColumn id="5" name="امتیاز گلزنان" dataDxfId="1010" totalsRowDxfId="1009"/>
    <tableColumn id="6" name="امتیاز پاس گل" dataDxfId="1008" totalsRowDxfId="1007"/>
    <tableColumn id="7" name="مجموع امتیاز" totalsRowLabel="0.5" dataDxfId="1006" totalsRowDxfId="1005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3" name="Round52" displayName="Round52" ref="A1:E27" totalsRowCount="1" headerRowDxfId="1004" dataDxfId="1003">
  <autoFilter ref="A1:E26"/>
  <sortState ref="A2:E25">
    <sortCondition descending="1" ref="E1:E25"/>
  </sortState>
  <tableColumns count="5">
    <tableColumn id="2" name="کد کاربری" totalsRowLabel="میانگین" dataDxfId="1002" totalsRowDxfId="1001"/>
    <tableColumn id="4" name="امتیاز نتیجه" dataDxfId="1000" totalsRowDxfId="999"/>
    <tableColumn id="5" name="امتیاز گلزنان" dataDxfId="998" totalsRowDxfId="997"/>
    <tableColumn id="6" name="امتیاز پاس گل" dataDxfId="996" totalsRowDxfId="995"/>
    <tableColumn id="7" name="مجموع امتیاز" totalsRowFunction="average" dataDxfId="994" totalsRowDxfId="993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4" name="Round53" displayName="Round53" ref="A1:E20" totalsRowCount="1" headerRowDxfId="992" dataDxfId="991">
  <autoFilter ref="A1:E19"/>
  <sortState ref="A2:E19">
    <sortCondition descending="1" ref="E1:E19"/>
  </sortState>
  <tableColumns count="5">
    <tableColumn id="2" name="کد کاربری" totalsRowLabel="میانگین" dataDxfId="990" totalsRowDxfId="989"/>
    <tableColumn id="4" name="امتیاز نتیجه" dataDxfId="988" totalsRowDxfId="987"/>
    <tableColumn id="5" name="امتیاز گلزنان" dataDxfId="986" totalsRowDxfId="985"/>
    <tableColumn id="6" name="امتیاز پاس گل" dataDxfId="984" totalsRowDxfId="983"/>
    <tableColumn id="7" name="مجموع امتیاز" totalsRowLabel="2.6" dataDxfId="982" totalsRowDxfId="981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5" name="Round54" displayName="Round54" ref="A1:E21" totalsRowCount="1" headerRowDxfId="980" dataDxfId="979">
  <autoFilter ref="A1:E20"/>
  <tableColumns count="5">
    <tableColumn id="2" name="کد کاربری" totalsRowLabel="میانگین" dataDxfId="978" totalsRowDxfId="977"/>
    <tableColumn id="4" name="امتیاز نتیجه" dataDxfId="976" totalsRowDxfId="975"/>
    <tableColumn id="5" name="امتیاز گلزنان" dataDxfId="974" totalsRowDxfId="973"/>
    <tableColumn id="6" name="امتیاز پاس گل" dataDxfId="972" totalsRowDxfId="971"/>
    <tableColumn id="7" name="مجموع امتیاز" totalsRowFunction="sum" dataDxfId="970" totalsRowDxfId="969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6" name="Round55" displayName="Round55" ref="A1:E20" totalsRowCount="1" headerRowDxfId="968" dataDxfId="967">
  <autoFilter ref="A1:E19"/>
  <tableColumns count="5">
    <tableColumn id="2" name="کد کاربری" totalsRowLabel="میانگین" dataDxfId="966" totalsRowDxfId="965"/>
    <tableColumn id="4" name="امتیاز نتیجه" dataDxfId="964" totalsRowDxfId="963"/>
    <tableColumn id="5" name="امتیاز گلزنان" dataDxfId="962" totalsRowDxfId="961"/>
    <tableColumn id="6" name="امتیاز پاس گل" dataDxfId="960" totalsRowDxfId="959"/>
    <tableColumn id="7" name="مجموع امتیاز" totalsRowFunction="average" dataDxfId="958" totalsRowDxfId="957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7" name="Round56" displayName="Round56" ref="A1:E17" totalsRowCount="1" headerRowDxfId="956" dataDxfId="955">
  <autoFilter ref="A1:E16"/>
  <sortState ref="A2:E16">
    <sortCondition descending="1" ref="E1:E16"/>
  </sortState>
  <tableColumns count="5">
    <tableColumn id="2" name="کد کاربری" totalsRowLabel="میانگین" dataDxfId="954" totalsRowDxfId="953"/>
    <tableColumn id="4" name="امتیاز نتیجه" dataDxfId="952" totalsRowDxfId="951"/>
    <tableColumn id="5" name="امتیاز گلزنان" dataDxfId="950" totalsRowDxfId="949"/>
    <tableColumn id="6" name="امتیاز پاس گل" dataDxfId="948" totalsRowDxfId="947"/>
    <tableColumn id="7" name="مجموع امتیاز" totalsRowFunction="average" dataDxfId="946" totalsRowDxfId="945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8" name="Round57" displayName="Round57" ref="A1:E21" totalsRowCount="1" headerRowDxfId="944" dataDxfId="943">
  <autoFilter ref="A1:E20"/>
  <sortState ref="A2:E20">
    <sortCondition descending="1" ref="E1:E20"/>
  </sortState>
  <tableColumns count="5">
    <tableColumn id="2" name="کد کاربری" totalsRowLabel="میانگین" dataDxfId="942" totalsRowDxfId="941"/>
    <tableColumn id="4" name="امتیاز نتیجه" dataDxfId="940" totalsRowDxfId="939"/>
    <tableColumn id="5" name="امتیاز گلزنان" dataDxfId="938" totalsRowDxfId="937"/>
    <tableColumn id="6" name="امتیاز پاس گل" dataDxfId="936" totalsRowDxfId="935"/>
    <tableColumn id="7" name="مجموع امتیاز" totalsRowLabel="1.6" dataDxfId="934" totalsRowDxfId="933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9" name="Round58" displayName="Round58" ref="A1:E16" totalsRowCount="1" headerRowDxfId="932" dataDxfId="931">
  <autoFilter ref="A1:E15"/>
  <sortState ref="A2:E14">
    <sortCondition descending="1" ref="E1:E14"/>
  </sortState>
  <tableColumns count="5">
    <tableColumn id="2" name="کد کاربری" totalsRowLabel="میانگین" dataDxfId="930" totalsRowDxfId="929"/>
    <tableColumn id="4" name="امتیاز نتیجه" dataDxfId="928" totalsRowDxfId="927"/>
    <tableColumn id="5" name="امتیاز گلزنان" dataDxfId="926" totalsRowDxfId="925"/>
    <tableColumn id="6" name="امتیاز پاس گل" dataDxfId="924" totalsRowDxfId="923"/>
    <tableColumn id="7" name="مجموع امتیاز" totalsRowLabel="3.9" dataDxfId="922" totalsRowDxfId="921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60" name="Round59" displayName="Round59" ref="A1:E19" totalsRowCount="1" headerRowDxfId="920" dataDxfId="919">
  <autoFilter ref="A1:E18"/>
  <sortState ref="A2:E18">
    <sortCondition descending="1" ref="E1:E18"/>
  </sortState>
  <tableColumns count="5">
    <tableColumn id="2" name="کد کاربری" totalsRowLabel="میانگین" dataDxfId="918" totalsRowDxfId="917"/>
    <tableColumn id="4" name="امتیاز نتیجه" dataDxfId="916" totalsRowDxfId="915"/>
    <tableColumn id="5" name="امتیاز گلزنان" dataDxfId="914" totalsRowDxfId="913"/>
    <tableColumn id="6" name="امتیاز پاس گل" dataDxfId="912" totalsRowDxfId="911"/>
    <tableColumn id="7" name="مجموع امتیاز" totalsRowLabel="3" dataDxfId="910" totalsRowDxfId="909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1388" dataDxfId="1387">
  <autoFilter ref="A1:E77"/>
  <sortState ref="A2:E77">
    <sortCondition descending="1" ref="E1:E77"/>
  </sortState>
  <tableColumns count="5">
    <tableColumn id="2" name="کد کاربری" dataDxfId="1386"/>
    <tableColumn id="4" name="امتیاز نتیجه" dataDxfId="1385"/>
    <tableColumn id="5" name="امتیاز گلزنان" dataDxfId="1384"/>
    <tableColumn id="6" name="امتیاز پاس گل" dataDxfId="1383"/>
    <tableColumn id="7" name="مجموع امتیاز" dataDxfId="1382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1" name="Round60" displayName="Round60" ref="A1:E20" totalsRowCount="1" headerRowDxfId="908" dataDxfId="907">
  <autoFilter ref="A1:E19"/>
  <sortState ref="A2:E19">
    <sortCondition descending="1" ref="E1:E19"/>
  </sortState>
  <tableColumns count="5">
    <tableColumn id="2" name="کد کاربری" totalsRowLabel="میانگین" dataDxfId="906" totalsRowDxfId="905"/>
    <tableColumn id="4" name="امتیاز نتیجه" dataDxfId="904" totalsRowDxfId="903"/>
    <tableColumn id="5" name="امتیاز گلزنان" dataDxfId="902" totalsRowDxfId="901"/>
    <tableColumn id="6" name="امتیاز پاس گل" dataDxfId="900" totalsRowDxfId="899"/>
    <tableColumn id="7" name="مجموع امتیاز" totalsRowLabel="3.1" dataDxfId="898" totalsRowDxfId="897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25" name="Round61" displayName="Round61" ref="A1:E19" totalsRowCount="1" headerRowDxfId="896" dataDxfId="895">
  <autoFilter ref="A1:E18"/>
  <sortState ref="A2:E18">
    <sortCondition descending="1" ref="E1:E18"/>
  </sortState>
  <tableColumns count="5">
    <tableColumn id="2" name="کد کاربری" totalsRowLabel="میانگین" dataDxfId="894" totalsRowDxfId="893"/>
    <tableColumn id="4" name="امتیاز نتیجه" dataDxfId="892" totalsRowDxfId="891"/>
    <tableColumn id="5" name="امتیاز گلزنان" dataDxfId="890" totalsRowDxfId="889"/>
    <tableColumn id="6" name="امتیاز پاس گل" dataDxfId="888" totalsRowDxfId="887"/>
    <tableColumn id="7" name="مجموع امتیاز" totalsRowLabel="4.5" dataDxfId="886" totalsRowDxfId="885">
      <calculatedColumnFormula xml:space="preserve"> SUM(Round61[[#This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Round62" displayName="Round62" ref="A1:E20" totalsRowShown="0" headerRowDxfId="884" dataDxfId="883">
  <autoFilter ref="A1:E20"/>
  <sortState ref="A2:E20">
    <sortCondition descending="1" ref="E1:E20"/>
  </sortState>
  <tableColumns count="5">
    <tableColumn id="2" name="کد کاربری" dataDxfId="882" totalsRowDxfId="881"/>
    <tableColumn id="4" name="امتیاز نتیجه" dataDxfId="880" totalsRowDxfId="879"/>
    <tableColumn id="5" name="امتیاز گلزنان" dataDxfId="878" totalsRowDxfId="877"/>
    <tableColumn id="6" name="امتیاز پاس گل" dataDxfId="876" totalsRowDxfId="875"/>
    <tableColumn id="7" name="مجموع امتیاز" dataDxfId="874" totalsRowDxfId="873">
      <calculatedColumnFormula xml:space="preserve"> SUM(Round62[[#This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1381" dataDxfId="1380">
  <autoFilter ref="A1:E71"/>
  <sortState ref="A2:E71">
    <sortCondition descending="1" ref="E1:E71"/>
  </sortState>
  <tableColumns count="5">
    <tableColumn id="2" name="کد کاربری" dataDxfId="1379"/>
    <tableColumn id="4" name="امتیاز نتیجه" dataDxfId="1378"/>
    <tableColumn id="5" name="امتیاز گلزنان" dataDxfId="1377"/>
    <tableColumn id="6" name="امتیاز پاس گل" dataDxfId="1376"/>
    <tableColumn id="7" name="مجموع امتیاز" dataDxfId="1375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0" totalsRowShown="0" headerRowDxfId="1374" dataDxfId="1373">
  <autoFilter ref="A1:E60"/>
  <sortState ref="A2:E60">
    <sortCondition descending="1" ref="E1:E60"/>
  </sortState>
  <tableColumns count="5">
    <tableColumn id="2" name="کد کاربری" dataDxfId="1372"/>
    <tableColumn id="4" name="امتیاز نتیجه" dataDxfId="1371"/>
    <tableColumn id="5" name="امتیاز گلزنان" dataDxfId="1370"/>
    <tableColumn id="6" name="امتیاز پاس گل" dataDxfId="1369"/>
    <tableColumn id="7" name="مجموع امتیاز" dataDxfId="1368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58" totalsRowShown="0" headerRowDxfId="1367" dataDxfId="1366">
  <autoFilter ref="A1:E58"/>
  <sortState ref="A2:E58">
    <sortCondition descending="1" ref="E1:E58"/>
  </sortState>
  <tableColumns count="5">
    <tableColumn id="2" name="کد کاربری" dataDxfId="1365"/>
    <tableColumn id="4" name="امتیاز نتیجه" dataDxfId="1364"/>
    <tableColumn id="5" name="امتیاز گلزنان" dataDxfId="1363"/>
    <tableColumn id="6" name="امتیاز پاس گل" dataDxfId="1362"/>
    <tableColumn id="7" name="مجموع امتیاز" dataDxfId="1361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N229"/>
  <sheetViews>
    <sheetView rightToLeft="1" tabSelected="1" workbookViewId="0">
      <pane xSplit="3" topLeftCell="D1" activePane="topRight" state="frozen"/>
      <selection pane="topRight" activeCell="F17" sqref="F17"/>
    </sheetView>
  </sheetViews>
  <sheetFormatPr defaultRowHeight="21.75" x14ac:dyDescent="0.25"/>
  <cols>
    <col min="1" max="1" width="14.28515625" style="1" customWidth="1"/>
    <col min="2" max="2" width="33.5703125" style="2" bestFit="1" customWidth="1"/>
    <col min="3" max="4" width="17.140625" style="1" customWidth="1"/>
    <col min="5" max="64" width="10.7109375" style="1" customWidth="1"/>
    <col min="65" max="65" width="9.7109375" style="1" customWidth="1"/>
    <col min="66" max="16384" width="9.140625" style="1"/>
  </cols>
  <sheetData>
    <row r="1" spans="1:66" ht="30" customHeight="1" x14ac:dyDescent="0.25">
      <c r="A1" s="1" t="s">
        <v>0</v>
      </c>
      <c r="B1" s="1" t="s">
        <v>1</v>
      </c>
      <c r="C1" s="3" t="s">
        <v>5</v>
      </c>
      <c r="D1" s="41" t="s">
        <v>305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1" t="s">
        <v>60</v>
      </c>
      <c r="BG1" s="1" t="s">
        <v>61</v>
      </c>
      <c r="BH1" s="1" t="s">
        <v>62</v>
      </c>
      <c r="BI1" s="1" t="s">
        <v>63</v>
      </c>
      <c r="BJ1" s="1" t="s">
        <v>64</v>
      </c>
      <c r="BK1" s="1" t="s">
        <v>65</v>
      </c>
      <c r="BL1" s="1" t="s">
        <v>66</v>
      </c>
      <c r="BM1" s="1" t="s">
        <v>299</v>
      </c>
      <c r="BN1" s="1" t="s">
        <v>300</v>
      </c>
    </row>
    <row r="2" spans="1:66" ht="22.5" x14ac:dyDescent="0.25">
      <c r="A2" s="1">
        <v>5914</v>
      </c>
      <c r="B2" s="39" t="s">
        <v>133</v>
      </c>
      <c r="C2" s="37">
        <f xml:space="preserve"> SUM(TotalPoints[[#This Row],[دور 1]:[دور 62]])</f>
        <v>167</v>
      </c>
      <c r="D2" s="42">
        <f>COUNTIF(TotalPoints[[#This Row],[دور 1]:[دور 62]], "&gt;0")</f>
        <v>50</v>
      </c>
      <c r="E2" s="36">
        <f>IFERROR(VLOOKUP($A2,Round01[],5,FALSE), 0)</f>
        <v>5</v>
      </c>
      <c r="F2" s="36">
        <f>IFERROR(VLOOKUP($A2,Round02[],5,FALSE), 0)</f>
        <v>0</v>
      </c>
      <c r="G2" s="36">
        <f>IFERROR(VLOOKUP($A2,Round03[],5,FALSE), 0)</f>
        <v>2</v>
      </c>
      <c r="H2" s="36">
        <f>IFERROR(VLOOKUP($A2,Round04[],5,FALSE), 0)</f>
        <v>3</v>
      </c>
      <c r="I2" s="36">
        <f>IFERROR(VLOOKUP($A2,Round05[],5,FALSE), 0)</f>
        <v>1</v>
      </c>
      <c r="J2" s="36">
        <f>IFERROR(VLOOKUP($A2,Round06[],5,FALSE), 0)</f>
        <v>2</v>
      </c>
      <c r="K2" s="36">
        <f>IFERROR(VLOOKUP($A2,Round07[],5,FALSE), 0)</f>
        <v>0</v>
      </c>
      <c r="L2" s="36">
        <f>IFERROR(VLOOKUP($A2,Round08[],5,FALSE), 0)</f>
        <v>7</v>
      </c>
      <c r="M2" s="36">
        <f>IFERROR(VLOOKUP($A2,Round09[],5,FALSE), 0)</f>
        <v>0</v>
      </c>
      <c r="N2" s="36">
        <f>IFERROR(VLOOKUP($A2,Round10[],5,FALSE), 0)</f>
        <v>1</v>
      </c>
      <c r="O2" s="36">
        <f>IFERROR(VLOOKUP($A2,Round11[],5,FALSE), 0)</f>
        <v>6</v>
      </c>
      <c r="P2" s="36">
        <f>IFERROR(VLOOKUP($A2,Round12[],5,FALSE), 0)</f>
        <v>0</v>
      </c>
      <c r="Q2" s="36">
        <f>IFERROR(VLOOKUP($A2,Round13[],5,FALSE), 0)</f>
        <v>1</v>
      </c>
      <c r="R2" s="36">
        <f>IFERROR(VLOOKUP($A2,Round14[],5,FALSE), 0)</f>
        <v>3</v>
      </c>
      <c r="S2" s="36">
        <f>IFERROR(VLOOKUP($A2,Round15[],5,FALSE), 0)</f>
        <v>10</v>
      </c>
      <c r="T2" s="36">
        <f>IFERROR(VLOOKUP($A2,Round16[],5,FALSE), 0)</f>
        <v>0</v>
      </c>
      <c r="U2" s="36">
        <f>IFERROR(VLOOKUP($A2,Round17[],5,FALSE), 0)</f>
        <v>4</v>
      </c>
      <c r="V2" s="36">
        <f>IFERROR(VLOOKUP($A2,Round18[],5,FALSE), 0)</f>
        <v>8</v>
      </c>
      <c r="W2" s="36">
        <f>IFERROR(VLOOKUP($A2,Round19[],5,FALSE), 0)</f>
        <v>4</v>
      </c>
      <c r="X2" s="36">
        <f>IFERROR(VLOOKUP($A2,Round20[],5,FALSE), 0)</f>
        <v>2</v>
      </c>
      <c r="Y2" s="36">
        <f>IFERROR(VLOOKUP($A2,Round21[],5,FALSE), 0)</f>
        <v>2</v>
      </c>
      <c r="Z2" s="36">
        <f>IFERROR(VLOOKUP($A2,Round22[],5,FALSE), 0)</f>
        <v>6</v>
      </c>
      <c r="AA2" s="36">
        <f>IFERROR(VLOOKUP($A2,Round23[],5,FALSE), 0)</f>
        <v>3</v>
      </c>
      <c r="AB2" s="36">
        <f>IFERROR(VLOOKUP($A2,'دور 24'!$A$2:$E$41,5,FALSE), 0)</f>
        <v>1</v>
      </c>
      <c r="AC2" s="36">
        <f>IFERROR(VLOOKUP($A2,Round25[],5,FALSE), 0)</f>
        <v>5</v>
      </c>
      <c r="AD2" s="36">
        <f>IFERROR(VLOOKUP($A2,Round26[],5,FALSE), 0)</f>
        <v>1</v>
      </c>
      <c r="AE2" s="36">
        <f>IFERROR(VLOOKUP($A2,Round27[],5,FALSE), 0)</f>
        <v>4</v>
      </c>
      <c r="AF2" s="36">
        <f>IFERROR(VLOOKUP($A2,Round28[],5,FALSE), 0)</f>
        <v>3</v>
      </c>
      <c r="AG2" s="36">
        <f>IFERROR(VLOOKUP($A2,Round29[],5,FALSE), 0)</f>
        <v>3</v>
      </c>
      <c r="AH2" s="36">
        <f>IFERROR(VLOOKUP($A2,Round30[],5,FALSE), 0)</f>
        <v>0</v>
      </c>
      <c r="AI2" s="36">
        <f>IFERROR(VLOOKUP($A2,Round31[],5,FALSE), 0)</f>
        <v>5</v>
      </c>
      <c r="AJ2" s="36">
        <f>IFERROR(VLOOKUP($A2,Round32[],5,FALSE), 0)</f>
        <v>4</v>
      </c>
      <c r="AK2" s="36">
        <f>IFERROR(VLOOKUP($A2,Round33[],5,FALSE), 0)</f>
        <v>1</v>
      </c>
      <c r="AL2" s="36">
        <f>IFERROR(VLOOKUP($A2,Round34[],5,FALSE), 0)</f>
        <v>4</v>
      </c>
      <c r="AM2" s="36">
        <f>IFERROR(VLOOKUP($A2,Round35[],5,FALSE), 0)</f>
        <v>2</v>
      </c>
      <c r="AN2" s="36">
        <f>IFERROR(VLOOKUP($A2,Round36[],5,FALSE), 0)</f>
        <v>0</v>
      </c>
      <c r="AO2" s="36">
        <f>IFERROR(VLOOKUP($A2,Round37[],5,FALSE), 0)</f>
        <v>0</v>
      </c>
      <c r="AP2" s="36">
        <f>IFERROR(VLOOKUP($A2,Round38[],5,FALSE), 0)</f>
        <v>2</v>
      </c>
      <c r="AQ2" s="36">
        <f>IFERROR(VLOOKUP($A2,Round39[],5,FALSE), 0)</f>
        <v>3</v>
      </c>
      <c r="AR2" s="36">
        <f>IFERROR(VLOOKUP($A2,Round40[],5,FALSE), 0)</f>
        <v>2</v>
      </c>
      <c r="AS2" s="36">
        <f>IFERROR(VLOOKUP($A2,Round41[],5,FALSE), 0)</f>
        <v>3</v>
      </c>
      <c r="AT2" s="36">
        <f>IFERROR(VLOOKUP($A2,Round42[],5,FALSE), 0)</f>
        <v>6</v>
      </c>
      <c r="AU2" s="36">
        <f>IFERROR(VLOOKUP($A2,Round43[],5,FALSE), 0)</f>
        <v>2</v>
      </c>
      <c r="AV2" s="36">
        <f>IFERROR(VLOOKUP($A2,Round44[],5,FALSE), 0)</f>
        <v>2</v>
      </c>
      <c r="AW2" s="36">
        <f>IFERROR(VLOOKUP($A2,Round45[],5,FALSE), 0)</f>
        <v>3</v>
      </c>
      <c r="AX2" s="36">
        <f>IFERROR(VLOOKUP($A2,Round46[],5,FALSE), 0)</f>
        <v>1</v>
      </c>
      <c r="AY2" s="36">
        <f>IFERROR(VLOOKUP($A2,Round47[],5,FALSE), 0)</f>
        <v>1</v>
      </c>
      <c r="AZ2" s="36">
        <f>IFERROR(VLOOKUP($A2,Round48[],5,FALSE), 0)</f>
        <v>3</v>
      </c>
      <c r="BA2" s="36">
        <f>IFERROR(VLOOKUP($A2,Round49[],5,FALSE), 0)</f>
        <v>6</v>
      </c>
      <c r="BB2" s="36">
        <f>IFERROR(VLOOKUP($A2,Round50[],5,FALSE), 0)</f>
        <v>2</v>
      </c>
      <c r="BC2" s="36">
        <f>IFERROR(VLOOKUP($A2,Round51[],5,FALSE), 0)</f>
        <v>0</v>
      </c>
      <c r="BD2" s="36">
        <f>IFERROR(VLOOKUP($A2,Round52[],5,FALSE), 0)</f>
        <v>0</v>
      </c>
      <c r="BE2" s="36">
        <f>IFERROR(VLOOKUP($A2,Round53[],5,FALSE), 0)</f>
        <v>1</v>
      </c>
      <c r="BF2" s="36">
        <f>IFERROR(VLOOKUP($A2,Round54[],5,FALSE), 0)</f>
        <v>0</v>
      </c>
      <c r="BG2" s="36">
        <f>IFERROR(VLOOKUP($A2,Round55[],5,FALSE), 0)</f>
        <v>0</v>
      </c>
      <c r="BH2" s="36">
        <f>IFERROR(VLOOKUP($A2,Round56[],5,FALSE), 0)</f>
        <v>1</v>
      </c>
      <c r="BI2" s="36">
        <f>IFERROR(VLOOKUP($A2,Round57[],5,FALSE), 0)</f>
        <v>1</v>
      </c>
      <c r="BJ2" s="36">
        <f>IFERROR(VLOOKUP($A2,Round58[],5,FALSE), 0)</f>
        <v>10</v>
      </c>
      <c r="BK2" s="36">
        <f>IFERROR(VLOOKUP($A2,Round59[],5,FALSE), 0)</f>
        <v>4</v>
      </c>
      <c r="BL2" s="36">
        <f>IFERROR(VLOOKUP($A2,Round60[],5,FALSE), 0)</f>
        <v>4</v>
      </c>
      <c r="BM2" s="36">
        <f>IFERROR(VLOOKUP($A2,Round61[],5,FALSE), 0)</f>
        <v>6</v>
      </c>
      <c r="BN2" s="36">
        <f>IFERROR(VLOOKUP($A2,Round62[],5,FALSE), 0)</f>
        <v>1</v>
      </c>
    </row>
    <row r="3" spans="1:66" ht="22.5" x14ac:dyDescent="0.25">
      <c r="A3" s="1">
        <v>29611</v>
      </c>
      <c r="B3" s="39" t="s">
        <v>191</v>
      </c>
      <c r="C3" s="37">
        <f xml:space="preserve"> SUM(TotalPoints[[#This Row],[دور 1]:[دور 62]])</f>
        <v>148</v>
      </c>
      <c r="D3" s="42">
        <f>COUNTIF(TotalPoints[[#This Row],[دور 1]:[دور 62]], "&gt;0")</f>
        <v>47</v>
      </c>
      <c r="E3" s="36">
        <f>IFERROR(VLOOKUP($A3,Round01[],5,FALSE), 0)</f>
        <v>0</v>
      </c>
      <c r="F3" s="36">
        <f>IFERROR(VLOOKUP($A3,Round02[],5,FALSE), 0)</f>
        <v>0</v>
      </c>
      <c r="G3" s="36">
        <f>IFERROR(VLOOKUP($A3,Round03[],5,FALSE), 0)</f>
        <v>0</v>
      </c>
      <c r="H3" s="36">
        <f>IFERROR(VLOOKUP($A3,Round04[],5,FALSE), 0)</f>
        <v>1</v>
      </c>
      <c r="I3" s="36">
        <f>IFERROR(VLOOKUP($A3,Round05[],5,FALSE), 0)</f>
        <v>1</v>
      </c>
      <c r="J3" s="36">
        <f>IFERROR(VLOOKUP($A3,Round06[],5,FALSE), 0)</f>
        <v>6</v>
      </c>
      <c r="K3" s="36">
        <f>IFERROR(VLOOKUP($A3,Round07[],5,FALSE), 0)</f>
        <v>1</v>
      </c>
      <c r="L3" s="36">
        <f>IFERROR(VLOOKUP($A3,Round08[],5,FALSE), 0)</f>
        <v>3</v>
      </c>
      <c r="M3" s="36">
        <f>IFERROR(VLOOKUP($A3,Round09[],5,FALSE), 0)</f>
        <v>0</v>
      </c>
      <c r="N3" s="36">
        <f>IFERROR(VLOOKUP($A3,Round10[],5,FALSE), 0)</f>
        <v>2</v>
      </c>
      <c r="O3" s="36">
        <f>IFERROR(VLOOKUP($A3,Round11[],5,FALSE), 0)</f>
        <v>5</v>
      </c>
      <c r="P3" s="36">
        <f>IFERROR(VLOOKUP($A3,Round12[],5,FALSE), 0)</f>
        <v>2</v>
      </c>
      <c r="Q3" s="36">
        <f>IFERROR(VLOOKUP($A3,Round13[],5,FALSE), 0)</f>
        <v>2</v>
      </c>
      <c r="R3" s="36">
        <f>IFERROR(VLOOKUP($A3,Round14[],5,FALSE), 0)</f>
        <v>3</v>
      </c>
      <c r="S3" s="36">
        <f>IFERROR(VLOOKUP($A3,Round15[],5,FALSE), 0)</f>
        <v>3</v>
      </c>
      <c r="T3" s="36">
        <f>IFERROR(VLOOKUP($A3,Round16[],5,FALSE), 0)</f>
        <v>0</v>
      </c>
      <c r="U3" s="36">
        <f>IFERROR(VLOOKUP($A3,Round17[],5,FALSE), 0)</f>
        <v>0</v>
      </c>
      <c r="V3" s="36">
        <f>IFERROR(VLOOKUP($A3,Round18[],5,FALSE), 0)</f>
        <v>9</v>
      </c>
      <c r="W3" s="36">
        <f>IFERROR(VLOOKUP($A3,Round19[],5,FALSE), 0)</f>
        <v>3</v>
      </c>
      <c r="X3" s="36">
        <f>IFERROR(VLOOKUP($A3,Round20[],5,FALSE), 0)</f>
        <v>3</v>
      </c>
      <c r="Y3" s="36">
        <f>IFERROR(VLOOKUP($A3,Round21[],5,FALSE), 0)</f>
        <v>2</v>
      </c>
      <c r="Z3" s="36">
        <f>IFERROR(VLOOKUP($A3,Round22[],5,FALSE), 0)</f>
        <v>1</v>
      </c>
      <c r="AA3" s="36">
        <f>IFERROR(VLOOKUP($A3,Round23[],5,FALSE), 0)</f>
        <v>4</v>
      </c>
      <c r="AB3" s="36">
        <f>IFERROR(VLOOKUP($A3,'دور 24'!$A$2:$E$41,5,FALSE), 0)</f>
        <v>0</v>
      </c>
      <c r="AC3" s="36">
        <f>IFERROR(VLOOKUP($A3,Round25[],5,FALSE), 0)</f>
        <v>1</v>
      </c>
      <c r="AD3" s="36">
        <f>IFERROR(VLOOKUP($A3,Round26[],5,FALSE), 0)</f>
        <v>1</v>
      </c>
      <c r="AE3" s="36">
        <f>IFERROR(VLOOKUP($A3,Round27[],5,FALSE), 0)</f>
        <v>0</v>
      </c>
      <c r="AF3" s="36">
        <f>IFERROR(VLOOKUP($A3,Round28[],5,FALSE), 0)</f>
        <v>8</v>
      </c>
      <c r="AG3" s="36">
        <f>IFERROR(VLOOKUP($A3,Round29[],5,FALSE), 0)</f>
        <v>6</v>
      </c>
      <c r="AH3" s="36">
        <f>IFERROR(VLOOKUP($A3,Round30[],5,FALSE), 0)</f>
        <v>0</v>
      </c>
      <c r="AI3" s="36">
        <f>IFERROR(VLOOKUP($A3,Round31[],5,FALSE), 0)</f>
        <v>2</v>
      </c>
      <c r="AJ3" s="36">
        <f>IFERROR(VLOOKUP($A3,Round32[],5,FALSE), 0)</f>
        <v>5</v>
      </c>
      <c r="AK3" s="36">
        <f>IFERROR(VLOOKUP($A3,Round33[],5,FALSE), 0)</f>
        <v>1</v>
      </c>
      <c r="AL3" s="36">
        <f>IFERROR(VLOOKUP($A3,Round34[],5,FALSE), 0)</f>
        <v>3</v>
      </c>
      <c r="AM3" s="36">
        <f>IFERROR(VLOOKUP($A3,Round35[],5,FALSE), 0)</f>
        <v>1</v>
      </c>
      <c r="AN3" s="36">
        <f>IFERROR(VLOOKUP($A3,Round36[],5,FALSE), 0)</f>
        <v>2</v>
      </c>
      <c r="AO3" s="36">
        <f>IFERROR(VLOOKUP($A3,Round37[],5,FALSE), 0)</f>
        <v>3</v>
      </c>
      <c r="AP3" s="36">
        <f>IFERROR(VLOOKUP($A3,Round38[],5,FALSE), 0)</f>
        <v>5</v>
      </c>
      <c r="AQ3" s="36">
        <f>IFERROR(VLOOKUP($A3,Round39[],5,FALSE), 0)</f>
        <v>2</v>
      </c>
      <c r="AR3" s="36">
        <f>IFERROR(VLOOKUP($A3,Round40[],5,FALSE), 0)</f>
        <v>3</v>
      </c>
      <c r="AS3" s="36">
        <f>IFERROR(VLOOKUP($A3,Round41[],5,FALSE), 0)</f>
        <v>3</v>
      </c>
      <c r="AT3" s="36">
        <f>IFERROR(VLOOKUP($A3,Round42[],5,FALSE), 0)</f>
        <v>1</v>
      </c>
      <c r="AU3" s="36">
        <f>IFERROR(VLOOKUP($A3,Round43[],5,FALSE), 0)</f>
        <v>1</v>
      </c>
      <c r="AV3" s="36">
        <f>IFERROR(VLOOKUP($A3,Round44[],5,FALSE), 0)</f>
        <v>0</v>
      </c>
      <c r="AW3" s="36">
        <f>IFERROR(VLOOKUP($A3,Round45[],5,FALSE), 0)</f>
        <v>3</v>
      </c>
      <c r="AX3" s="36">
        <f>IFERROR(VLOOKUP($A3,Round46[],5,FALSE), 0)</f>
        <v>1</v>
      </c>
      <c r="AY3" s="36">
        <f>IFERROR(VLOOKUP($A3,Round47[],5,FALSE), 0)</f>
        <v>2</v>
      </c>
      <c r="AZ3" s="36">
        <f>IFERROR(VLOOKUP($A3,Round48[],5,FALSE), 0)</f>
        <v>8</v>
      </c>
      <c r="BA3" s="36">
        <f>IFERROR(VLOOKUP($A3,Round49[],5,FALSE), 0)</f>
        <v>3</v>
      </c>
      <c r="BB3" s="36">
        <f>IFERROR(VLOOKUP($A3,Round50[],5,FALSE), 0)</f>
        <v>2</v>
      </c>
      <c r="BC3" s="36">
        <f>IFERROR(VLOOKUP($A3,Round51[],5,FALSE), 0)</f>
        <v>0</v>
      </c>
      <c r="BD3" s="36">
        <f>IFERROR(VLOOKUP($A3,Round52[],5,FALSE), 0)</f>
        <v>0</v>
      </c>
      <c r="BE3" s="36">
        <f>IFERROR(VLOOKUP($A3,Round53[],5,FALSE), 0)</f>
        <v>6</v>
      </c>
      <c r="BF3" s="36">
        <f>IFERROR(VLOOKUP($A3,Round54[],5,FALSE), 0)</f>
        <v>0</v>
      </c>
      <c r="BG3" s="36">
        <f>IFERROR(VLOOKUP($A3,Round55[],5,FALSE), 0)</f>
        <v>0</v>
      </c>
      <c r="BH3" s="36">
        <f>IFERROR(VLOOKUP($A3,Round56[],5,FALSE), 0)</f>
        <v>0</v>
      </c>
      <c r="BI3" s="36">
        <f>IFERROR(VLOOKUP($A3,Round57[],5,FALSE), 0)</f>
        <v>2</v>
      </c>
      <c r="BJ3" s="36">
        <f>IFERROR(VLOOKUP($A3,Round58[],5,FALSE), 0)</f>
        <v>2</v>
      </c>
      <c r="BK3" s="36">
        <f>IFERROR(VLOOKUP($A3,Round59[],5,FALSE), 0)</f>
        <v>4</v>
      </c>
      <c r="BL3" s="36">
        <f>IFERROR(VLOOKUP($A3,Round60[],5,FALSE), 0)</f>
        <v>3</v>
      </c>
      <c r="BM3" s="36">
        <f>IFERROR(VLOOKUP($A3,Round61[],5,FALSE), 0)</f>
        <v>9</v>
      </c>
      <c r="BN3" s="36">
        <f>IFERROR(VLOOKUP($A3,Round62[],5,FALSE), 0)</f>
        <v>4</v>
      </c>
    </row>
    <row r="4" spans="1:66" ht="22.5" x14ac:dyDescent="0.25">
      <c r="A4" s="1">
        <v>29446</v>
      </c>
      <c r="B4" s="39" t="s">
        <v>128</v>
      </c>
      <c r="C4" s="37">
        <f xml:space="preserve"> SUM(TotalPoints[[#This Row],[دور 1]:[دور 62]])</f>
        <v>147</v>
      </c>
      <c r="D4" s="42">
        <f>COUNTIF(TotalPoints[[#This Row],[دور 1]:[دور 62]], "&gt;0")</f>
        <v>48</v>
      </c>
      <c r="E4" s="36">
        <f>IFERROR(VLOOKUP($A4,Round01[],5,FALSE), 0)</f>
        <v>3</v>
      </c>
      <c r="F4" s="36">
        <f>IFERROR(VLOOKUP($A4,Round02[],5,FALSE), 0)</f>
        <v>0</v>
      </c>
      <c r="G4" s="36">
        <f>IFERROR(VLOOKUP($A4,Round03[],5,FALSE), 0)</f>
        <v>0</v>
      </c>
      <c r="H4" s="36">
        <f>IFERROR(VLOOKUP($A4,Round04[],5,FALSE), 0)</f>
        <v>3</v>
      </c>
      <c r="I4" s="36">
        <f>IFERROR(VLOOKUP($A4,Round05[],5,FALSE), 0)</f>
        <v>2</v>
      </c>
      <c r="J4" s="36">
        <f>IFERROR(VLOOKUP($A4,Round06[],5,FALSE), 0)</f>
        <v>0</v>
      </c>
      <c r="K4" s="36">
        <f>IFERROR(VLOOKUP($A4,Round07[],5,FALSE), 0)</f>
        <v>0</v>
      </c>
      <c r="L4" s="36">
        <f>IFERROR(VLOOKUP($A4,Round08[],5,FALSE), 0)</f>
        <v>4</v>
      </c>
      <c r="M4" s="36">
        <f>IFERROR(VLOOKUP($A4,Round09[],5,FALSE), 0)</f>
        <v>0</v>
      </c>
      <c r="N4" s="36">
        <f>IFERROR(VLOOKUP($A4,Round10[],5,FALSE), 0)</f>
        <v>1</v>
      </c>
      <c r="O4" s="36">
        <f>IFERROR(VLOOKUP($A4,Round11[],5,FALSE), 0)</f>
        <v>2</v>
      </c>
      <c r="P4" s="36">
        <f>IFERROR(VLOOKUP($A4,Round12[],5,FALSE), 0)</f>
        <v>2</v>
      </c>
      <c r="Q4" s="36">
        <f>IFERROR(VLOOKUP($A4,Round13[],5,FALSE), 0)</f>
        <v>8</v>
      </c>
      <c r="R4" s="36">
        <f>IFERROR(VLOOKUP($A4,Round14[],5,FALSE), 0)</f>
        <v>1</v>
      </c>
      <c r="S4" s="36">
        <f>IFERROR(VLOOKUP($A4,Round15[],5,FALSE), 0)</f>
        <v>3</v>
      </c>
      <c r="T4" s="36">
        <f>IFERROR(VLOOKUP($A4,Round16[],5,FALSE), 0)</f>
        <v>0</v>
      </c>
      <c r="U4" s="36">
        <f>IFERROR(VLOOKUP($A4,Round17[],5,FALSE), 0)</f>
        <v>4</v>
      </c>
      <c r="V4" s="36">
        <f>IFERROR(VLOOKUP($A4,Round18[],5,FALSE), 0)</f>
        <v>8</v>
      </c>
      <c r="W4" s="36">
        <f>IFERROR(VLOOKUP($A4,Round19[],5,FALSE), 0)</f>
        <v>4</v>
      </c>
      <c r="X4" s="36">
        <f>IFERROR(VLOOKUP($A4,Round20[],5,FALSE), 0)</f>
        <v>1</v>
      </c>
      <c r="Y4" s="36">
        <f>IFERROR(VLOOKUP($A4,Round21[],5,FALSE), 0)</f>
        <v>4</v>
      </c>
      <c r="Z4" s="36">
        <f>IFERROR(VLOOKUP($A4,Round22[],5,FALSE), 0)</f>
        <v>1</v>
      </c>
      <c r="AA4" s="36">
        <f>IFERROR(VLOOKUP($A4,Round23[],5,FALSE), 0)</f>
        <v>2</v>
      </c>
      <c r="AB4" s="36">
        <f>IFERROR(VLOOKUP($A4,'دور 24'!$A$2:$E$41,5,FALSE), 0)</f>
        <v>1</v>
      </c>
      <c r="AC4" s="36">
        <f>IFERROR(VLOOKUP($A4,Round25[],5,FALSE), 0)</f>
        <v>1</v>
      </c>
      <c r="AD4" s="36">
        <f>IFERROR(VLOOKUP($A4,Round26[],5,FALSE), 0)</f>
        <v>2</v>
      </c>
      <c r="AE4" s="36">
        <f>IFERROR(VLOOKUP($A4,Round27[],5,FALSE), 0)</f>
        <v>6</v>
      </c>
      <c r="AF4" s="36">
        <f>IFERROR(VLOOKUP($A4,Round28[],5,FALSE), 0)</f>
        <v>6</v>
      </c>
      <c r="AG4" s="36">
        <f>IFERROR(VLOOKUP($A4,Round29[],5,FALSE), 0)</f>
        <v>4</v>
      </c>
      <c r="AH4" s="36">
        <f>IFERROR(VLOOKUP($A4,Round30[],5,FALSE), 0)</f>
        <v>0</v>
      </c>
      <c r="AI4" s="36">
        <f>IFERROR(VLOOKUP($A4,Round31[],5,FALSE), 0)</f>
        <v>3</v>
      </c>
      <c r="AJ4" s="36">
        <f>IFERROR(VLOOKUP($A4,Round32[],5,FALSE), 0)</f>
        <v>9</v>
      </c>
      <c r="AK4" s="36">
        <f>IFERROR(VLOOKUP($A4,Round33[],5,FALSE), 0)</f>
        <v>3</v>
      </c>
      <c r="AL4" s="36">
        <f>IFERROR(VLOOKUP($A4,Round34[],5,FALSE), 0)</f>
        <v>4</v>
      </c>
      <c r="AM4" s="36">
        <f>IFERROR(VLOOKUP($A4,Round35[],5,FALSE), 0)</f>
        <v>0</v>
      </c>
      <c r="AN4" s="36">
        <f>IFERROR(VLOOKUP($A4,Round36[],5,FALSE), 0)</f>
        <v>4</v>
      </c>
      <c r="AO4" s="36">
        <f>IFERROR(VLOOKUP($A4,Round37[],5,FALSE), 0)</f>
        <v>1</v>
      </c>
      <c r="AP4" s="36">
        <f>IFERROR(VLOOKUP($A4,Round38[],5,FALSE), 0)</f>
        <v>2</v>
      </c>
      <c r="AQ4" s="36">
        <f>IFERROR(VLOOKUP($A4,Round39[],5,FALSE), 0)</f>
        <v>3</v>
      </c>
      <c r="AR4" s="36">
        <f>IFERROR(VLOOKUP($A4,Round40[],5,FALSE), 0)</f>
        <v>1</v>
      </c>
      <c r="AS4" s="36">
        <f>IFERROR(VLOOKUP($A4,Round41[],5,FALSE), 0)</f>
        <v>0</v>
      </c>
      <c r="AT4" s="36">
        <f>IFERROR(VLOOKUP($A4,Round42[],5,FALSE), 0)</f>
        <v>4</v>
      </c>
      <c r="AU4" s="36">
        <f>IFERROR(VLOOKUP($A4,Round43[],5,FALSE), 0)</f>
        <v>6</v>
      </c>
      <c r="AV4" s="36">
        <f>IFERROR(VLOOKUP($A4,Round44[],5,FALSE), 0)</f>
        <v>1</v>
      </c>
      <c r="AW4" s="36">
        <f>IFERROR(VLOOKUP($A4,Round45[],5,FALSE), 0)</f>
        <v>4</v>
      </c>
      <c r="AX4" s="36">
        <f>IFERROR(VLOOKUP($A4,Round46[],5,FALSE), 0)</f>
        <v>1</v>
      </c>
      <c r="AY4" s="36">
        <f>IFERROR(VLOOKUP($A4,Round47[],5,FALSE), 0)</f>
        <v>2</v>
      </c>
      <c r="AZ4" s="36">
        <f>IFERROR(VLOOKUP($A4,Round48[],5,FALSE), 0)</f>
        <v>1</v>
      </c>
      <c r="BA4" s="36">
        <f>IFERROR(VLOOKUP($A4,Round49[],5,FALSE), 0)</f>
        <v>1</v>
      </c>
      <c r="BB4" s="36">
        <f>IFERROR(VLOOKUP($A4,Round50[],5,FALSE), 0)</f>
        <v>2</v>
      </c>
      <c r="BC4" s="36">
        <f>IFERROR(VLOOKUP($A4,Round51[],5,FALSE), 0)</f>
        <v>0</v>
      </c>
      <c r="BD4" s="36">
        <f>IFERROR(VLOOKUP($A4,Round52[],5,FALSE), 0)</f>
        <v>0</v>
      </c>
      <c r="BE4" s="36">
        <f>IFERROR(VLOOKUP($A4,Round53[],5,FALSE), 0)</f>
        <v>3</v>
      </c>
      <c r="BF4" s="36">
        <f>IFERROR(VLOOKUP($A4,Round54[],5,FALSE), 0)</f>
        <v>0</v>
      </c>
      <c r="BG4" s="36">
        <f>IFERROR(VLOOKUP($A4,Round55[],5,FALSE), 0)</f>
        <v>0</v>
      </c>
      <c r="BH4" s="36">
        <f>IFERROR(VLOOKUP($A4,Round56[],5,FALSE), 0)</f>
        <v>0</v>
      </c>
      <c r="BI4" s="36">
        <f>IFERROR(VLOOKUP($A4,Round57[],5,FALSE), 0)</f>
        <v>3</v>
      </c>
      <c r="BJ4" s="36">
        <f>IFERROR(VLOOKUP($A4,Round58[],5,FALSE), 0)</f>
        <v>4</v>
      </c>
      <c r="BK4" s="36">
        <f>IFERROR(VLOOKUP($A4,Round59[],5,FALSE), 0)</f>
        <v>3</v>
      </c>
      <c r="BL4" s="36">
        <f>IFERROR(VLOOKUP($A4,Round60[],5,FALSE), 0)</f>
        <v>4</v>
      </c>
      <c r="BM4" s="36">
        <f>IFERROR(VLOOKUP($A4,Round61[],5,FALSE), 0)</f>
        <v>4</v>
      </c>
      <c r="BN4" s="36">
        <f>IFERROR(VLOOKUP($A4,Round62[],5,FALSE), 0)</f>
        <v>1</v>
      </c>
    </row>
    <row r="5" spans="1:66" ht="22.5" x14ac:dyDescent="0.25">
      <c r="A5" s="1">
        <v>29490</v>
      </c>
      <c r="B5" s="39" t="s">
        <v>145</v>
      </c>
      <c r="C5" s="37">
        <f xml:space="preserve"> SUM(TotalPoints[[#This Row],[دور 1]:[دور 62]])</f>
        <v>140</v>
      </c>
      <c r="D5" s="42">
        <f>COUNTIF(TotalPoints[[#This Row],[دور 1]:[دور 62]], "&gt;0")</f>
        <v>45</v>
      </c>
      <c r="E5" s="36">
        <f>IFERROR(VLOOKUP($A5,Round01[],5,FALSE), 0)</f>
        <v>4</v>
      </c>
      <c r="F5" s="36">
        <f>IFERROR(VLOOKUP($A5,Round02[],5,FALSE), 0)</f>
        <v>0</v>
      </c>
      <c r="G5" s="36">
        <f>IFERROR(VLOOKUP($A5,Round03[],5,FALSE), 0)</f>
        <v>2</v>
      </c>
      <c r="H5" s="36">
        <f>IFERROR(VLOOKUP($A5,Round04[],5,FALSE), 0)</f>
        <v>0</v>
      </c>
      <c r="I5" s="36">
        <f>IFERROR(VLOOKUP($A5,Round05[],5,FALSE), 0)</f>
        <v>1</v>
      </c>
      <c r="J5" s="36">
        <f>IFERROR(VLOOKUP($A5,Round06[],5,FALSE), 0)</f>
        <v>0</v>
      </c>
      <c r="K5" s="36">
        <f>IFERROR(VLOOKUP($A5,Round07[],5,FALSE), 0)</f>
        <v>0</v>
      </c>
      <c r="L5" s="36">
        <f>IFERROR(VLOOKUP($A5,Round08[],5,FALSE), 0)</f>
        <v>3</v>
      </c>
      <c r="M5" s="36">
        <f>IFERROR(VLOOKUP($A5,Round09[],5,FALSE), 0)</f>
        <v>0</v>
      </c>
      <c r="N5" s="36">
        <f>IFERROR(VLOOKUP($A5,Round10[],5,FALSE), 0)</f>
        <v>5</v>
      </c>
      <c r="O5" s="36">
        <f>IFERROR(VLOOKUP($A5,Round11[],5,FALSE), 0)</f>
        <v>2</v>
      </c>
      <c r="P5" s="36">
        <f>IFERROR(VLOOKUP($A5,Round12[],5,FALSE), 0)</f>
        <v>0</v>
      </c>
      <c r="Q5" s="36">
        <f>IFERROR(VLOOKUP($A5,Round13[],5,FALSE), 0)</f>
        <v>3</v>
      </c>
      <c r="R5" s="36">
        <f>IFERROR(VLOOKUP($A5,Round14[],5,FALSE), 0)</f>
        <v>3</v>
      </c>
      <c r="S5" s="36">
        <f>IFERROR(VLOOKUP($A5,Round15[],5,FALSE), 0)</f>
        <v>7</v>
      </c>
      <c r="T5" s="36">
        <f>IFERROR(VLOOKUP($A5,Round16[],5,FALSE), 0)</f>
        <v>0</v>
      </c>
      <c r="U5" s="36">
        <f>IFERROR(VLOOKUP($A5,Round17[],5,FALSE), 0)</f>
        <v>7</v>
      </c>
      <c r="V5" s="36">
        <f>IFERROR(VLOOKUP($A5,Round18[],5,FALSE), 0)</f>
        <v>4</v>
      </c>
      <c r="W5" s="36">
        <f>IFERROR(VLOOKUP($A5,Round19[],5,FALSE), 0)</f>
        <v>1</v>
      </c>
      <c r="X5" s="36">
        <f>IFERROR(VLOOKUP($A5,Round20[],5,FALSE), 0)</f>
        <v>1</v>
      </c>
      <c r="Y5" s="36">
        <f>IFERROR(VLOOKUP($A5,Round21[],5,FALSE), 0)</f>
        <v>3</v>
      </c>
      <c r="Z5" s="36">
        <f>IFERROR(VLOOKUP($A5,Round22[],5,FALSE), 0)</f>
        <v>2</v>
      </c>
      <c r="AA5" s="36">
        <f>IFERROR(VLOOKUP($A5,Round23[],5,FALSE), 0)</f>
        <v>1</v>
      </c>
      <c r="AB5" s="36">
        <f>IFERROR(VLOOKUP($A5,'دور 24'!$A$2:$E$41,5,FALSE), 0)</f>
        <v>0</v>
      </c>
      <c r="AC5" s="36">
        <f>IFERROR(VLOOKUP($A5,Round25[],5,FALSE), 0)</f>
        <v>0</v>
      </c>
      <c r="AD5" s="36">
        <f>IFERROR(VLOOKUP($A5,Round26[],5,FALSE), 0)</f>
        <v>1</v>
      </c>
      <c r="AE5" s="36">
        <f>IFERROR(VLOOKUP($A5,Round27[],5,FALSE), 0)</f>
        <v>0</v>
      </c>
      <c r="AF5" s="36">
        <f>IFERROR(VLOOKUP($A5,Round28[],5,FALSE), 0)</f>
        <v>3</v>
      </c>
      <c r="AG5" s="36">
        <f>IFERROR(VLOOKUP($A5,Round29[],5,FALSE), 0)</f>
        <v>3</v>
      </c>
      <c r="AH5" s="36">
        <f>IFERROR(VLOOKUP($A5,Round30[],5,FALSE), 0)</f>
        <v>0</v>
      </c>
      <c r="AI5" s="36">
        <f>IFERROR(VLOOKUP($A5,Round31[],5,FALSE), 0)</f>
        <v>3</v>
      </c>
      <c r="AJ5" s="36">
        <f>IFERROR(VLOOKUP($A5,Round32[],5,FALSE), 0)</f>
        <v>8</v>
      </c>
      <c r="AK5" s="36">
        <f>IFERROR(VLOOKUP($A5,Round33[],5,FALSE), 0)</f>
        <v>5</v>
      </c>
      <c r="AL5" s="36">
        <f>IFERROR(VLOOKUP($A5,Round34[],5,FALSE), 0)</f>
        <v>3</v>
      </c>
      <c r="AM5" s="36">
        <f>IFERROR(VLOOKUP($A5,Round35[],5,FALSE), 0)</f>
        <v>1</v>
      </c>
      <c r="AN5" s="36">
        <f>IFERROR(VLOOKUP($A5,Round36[],5,FALSE), 0)</f>
        <v>2</v>
      </c>
      <c r="AO5" s="36">
        <f>IFERROR(VLOOKUP($A5,Round37[],5,FALSE), 0)</f>
        <v>3</v>
      </c>
      <c r="AP5" s="36">
        <f>IFERROR(VLOOKUP($A5,Round38[],5,FALSE), 0)</f>
        <v>6</v>
      </c>
      <c r="AQ5" s="36">
        <f>IFERROR(VLOOKUP($A5,Round39[],5,FALSE), 0)</f>
        <v>1</v>
      </c>
      <c r="AR5" s="36">
        <f>IFERROR(VLOOKUP($A5,Round40[],5,FALSE), 0)</f>
        <v>1</v>
      </c>
      <c r="AS5" s="36">
        <f>IFERROR(VLOOKUP($A5,Round41[],5,FALSE), 0)</f>
        <v>0</v>
      </c>
      <c r="AT5" s="36">
        <f>IFERROR(VLOOKUP($A5,Round42[],5,FALSE), 0)</f>
        <v>2</v>
      </c>
      <c r="AU5" s="36">
        <f>IFERROR(VLOOKUP($A5,Round43[],5,FALSE), 0)</f>
        <v>2</v>
      </c>
      <c r="AV5" s="36">
        <f>IFERROR(VLOOKUP($A5,Round44[],5,FALSE), 0)</f>
        <v>1</v>
      </c>
      <c r="AW5" s="36">
        <f>IFERROR(VLOOKUP($A5,Round45[],5,FALSE), 0)</f>
        <v>4</v>
      </c>
      <c r="AX5" s="36">
        <f>IFERROR(VLOOKUP($A5,Round46[],5,FALSE), 0)</f>
        <v>6</v>
      </c>
      <c r="AY5" s="36">
        <f>IFERROR(VLOOKUP($A5,Round47[],5,FALSE), 0)</f>
        <v>4</v>
      </c>
      <c r="AZ5" s="36">
        <f>IFERROR(VLOOKUP($A5,Round48[],5,FALSE), 0)</f>
        <v>3</v>
      </c>
      <c r="BA5" s="36">
        <f>IFERROR(VLOOKUP($A5,Round49[],5,FALSE), 0)</f>
        <v>2</v>
      </c>
      <c r="BB5" s="36">
        <f>IFERROR(VLOOKUP($A5,Round50[],5,FALSE), 0)</f>
        <v>3</v>
      </c>
      <c r="BC5" s="36">
        <f>IFERROR(VLOOKUP($A5,Round51[],5,FALSE), 0)</f>
        <v>0</v>
      </c>
      <c r="BD5" s="36">
        <f>IFERROR(VLOOKUP($A5,Round52[],5,FALSE), 0)</f>
        <v>0</v>
      </c>
      <c r="BE5" s="36">
        <f>IFERROR(VLOOKUP($A5,Round53[],5,FALSE), 0)</f>
        <v>5</v>
      </c>
      <c r="BF5" s="36">
        <f>IFERROR(VLOOKUP($A5,Round54[],5,FALSE), 0)</f>
        <v>0</v>
      </c>
      <c r="BG5" s="36">
        <f>IFERROR(VLOOKUP($A5,Round55[],5,FALSE), 0)</f>
        <v>0</v>
      </c>
      <c r="BH5" s="36">
        <f>IFERROR(VLOOKUP($A5,Round56[],5,FALSE), 0)</f>
        <v>0</v>
      </c>
      <c r="BI5" s="36">
        <f>IFERROR(VLOOKUP($A5,Round57[],5,FALSE), 0)</f>
        <v>4</v>
      </c>
      <c r="BJ5" s="36">
        <f>IFERROR(VLOOKUP($A5,Round58[],5,FALSE), 0)</f>
        <v>3</v>
      </c>
      <c r="BK5" s="36">
        <f>IFERROR(VLOOKUP($A5,Round59[],5,FALSE), 0)</f>
        <v>3</v>
      </c>
      <c r="BL5" s="36">
        <f>IFERROR(VLOOKUP($A5,Round60[],5,FALSE), 0)</f>
        <v>4</v>
      </c>
      <c r="BM5" s="36">
        <f>IFERROR(VLOOKUP($A5,Round61[],5,FALSE), 0)</f>
        <v>2</v>
      </c>
      <c r="BN5" s="36">
        <f>IFERROR(VLOOKUP($A5,Round62[],5,FALSE), 0)</f>
        <v>3</v>
      </c>
    </row>
    <row r="6" spans="1:66" ht="22.5" x14ac:dyDescent="0.25">
      <c r="A6" s="1">
        <v>22881</v>
      </c>
      <c r="B6" s="39" t="s">
        <v>232</v>
      </c>
      <c r="C6" s="37">
        <f xml:space="preserve"> SUM(TotalPoints[[#This Row],[دور 1]:[دور 62]])</f>
        <v>136</v>
      </c>
      <c r="D6" s="42">
        <f>COUNTIF(TotalPoints[[#This Row],[دور 1]:[دور 62]], "&gt;0")</f>
        <v>45</v>
      </c>
      <c r="E6" s="36">
        <f>IFERROR(VLOOKUP($A6,Round01[],5,FALSE), 0)</f>
        <v>0</v>
      </c>
      <c r="F6" s="36">
        <f>IFERROR(VLOOKUP($A6,Round02[],5,FALSE), 0)</f>
        <v>0</v>
      </c>
      <c r="G6" s="36">
        <f>IFERROR(VLOOKUP($A6,Round03[],5,FALSE), 0)</f>
        <v>0</v>
      </c>
      <c r="H6" s="36">
        <f>IFERROR(VLOOKUP($A6,Round04[],5,FALSE), 0)</f>
        <v>0</v>
      </c>
      <c r="I6" s="36">
        <f>IFERROR(VLOOKUP($A6,Round05[],5,FALSE), 0)</f>
        <v>0</v>
      </c>
      <c r="J6" s="36">
        <f>IFERROR(VLOOKUP($A6,Round06[],5,FALSE), 0)</f>
        <v>0</v>
      </c>
      <c r="K6" s="36">
        <f>IFERROR(VLOOKUP($A6,Round07[],5,FALSE), 0)</f>
        <v>0</v>
      </c>
      <c r="L6" s="36">
        <f>IFERROR(VLOOKUP($A6,Round08[],5,FALSE), 0)</f>
        <v>2</v>
      </c>
      <c r="M6" s="36">
        <f>IFERROR(VLOOKUP($A6,Round09[],5,FALSE), 0)</f>
        <v>2</v>
      </c>
      <c r="N6" s="36">
        <f>IFERROR(VLOOKUP($A6,Round10[],5,FALSE), 0)</f>
        <v>1</v>
      </c>
      <c r="O6" s="36">
        <f>IFERROR(VLOOKUP($A6,Round11[],5,FALSE), 0)</f>
        <v>1</v>
      </c>
      <c r="P6" s="36">
        <f>IFERROR(VLOOKUP($A6,Round12[],5,FALSE), 0)</f>
        <v>1</v>
      </c>
      <c r="Q6" s="36">
        <f>IFERROR(VLOOKUP($A6,Round13[],5,FALSE), 0)</f>
        <v>4</v>
      </c>
      <c r="R6" s="36">
        <f>IFERROR(VLOOKUP($A6,Round14[],5,FALSE), 0)</f>
        <v>3</v>
      </c>
      <c r="S6" s="36">
        <f>IFERROR(VLOOKUP($A6,Round15[],5,FALSE), 0)</f>
        <v>8</v>
      </c>
      <c r="T6" s="36">
        <f>IFERROR(VLOOKUP($A6,Round16[],5,FALSE), 0)</f>
        <v>0</v>
      </c>
      <c r="U6" s="36">
        <f>IFERROR(VLOOKUP($A6,Round17[],5,FALSE), 0)</f>
        <v>3</v>
      </c>
      <c r="V6" s="36">
        <f>IFERROR(VLOOKUP($A6,Round18[],5,FALSE), 0)</f>
        <v>1</v>
      </c>
      <c r="W6" s="36">
        <f>IFERROR(VLOOKUP($A6,Round19[],5,FALSE), 0)</f>
        <v>3</v>
      </c>
      <c r="X6" s="36">
        <f>IFERROR(VLOOKUP($A6,Round20[],5,FALSE), 0)</f>
        <v>2</v>
      </c>
      <c r="Y6" s="36">
        <f>IFERROR(VLOOKUP($A6,Round21[],5,FALSE), 0)</f>
        <v>1</v>
      </c>
      <c r="Z6" s="36">
        <f>IFERROR(VLOOKUP($A6,Round22[],5,FALSE), 0)</f>
        <v>2</v>
      </c>
      <c r="AA6" s="36">
        <f>IFERROR(VLOOKUP($A6,Round23[],5,FALSE), 0)</f>
        <v>2</v>
      </c>
      <c r="AB6" s="36">
        <f>IFERROR(VLOOKUP($A6,'دور 24'!$A$2:$E$41,5,FALSE), 0)</f>
        <v>0</v>
      </c>
      <c r="AC6" s="36">
        <f>IFERROR(VLOOKUP($A6,Round25[],5,FALSE), 0)</f>
        <v>1</v>
      </c>
      <c r="AD6" s="36">
        <f>IFERROR(VLOOKUP($A6,Round26[],5,FALSE), 0)</f>
        <v>1</v>
      </c>
      <c r="AE6" s="36">
        <f>IFERROR(VLOOKUP($A6,Round27[],5,FALSE), 0)</f>
        <v>6</v>
      </c>
      <c r="AF6" s="36">
        <f>IFERROR(VLOOKUP($A6,Round28[],5,FALSE), 0)</f>
        <v>8</v>
      </c>
      <c r="AG6" s="36">
        <f>IFERROR(VLOOKUP($A6,Round29[],5,FALSE), 0)</f>
        <v>4</v>
      </c>
      <c r="AH6" s="36">
        <f>IFERROR(VLOOKUP($A6,Round30[],5,FALSE), 0)</f>
        <v>0</v>
      </c>
      <c r="AI6" s="36">
        <f>IFERROR(VLOOKUP($A6,Round31[],5,FALSE), 0)</f>
        <v>5</v>
      </c>
      <c r="AJ6" s="36">
        <f>IFERROR(VLOOKUP($A6,Round32[],5,FALSE), 0)</f>
        <v>9</v>
      </c>
      <c r="AK6" s="36">
        <f>IFERROR(VLOOKUP($A6,Round33[],5,FALSE), 0)</f>
        <v>1</v>
      </c>
      <c r="AL6" s="36">
        <f>IFERROR(VLOOKUP($A6,Round34[],5,FALSE), 0)</f>
        <v>2</v>
      </c>
      <c r="AM6" s="36">
        <f>IFERROR(VLOOKUP($A6,Round35[],5,FALSE), 0)</f>
        <v>2</v>
      </c>
      <c r="AN6" s="36">
        <f>IFERROR(VLOOKUP($A6,Round36[],5,FALSE), 0)</f>
        <v>2</v>
      </c>
      <c r="AO6" s="36">
        <f>IFERROR(VLOOKUP($A6,Round37[],5,FALSE), 0)</f>
        <v>0</v>
      </c>
      <c r="AP6" s="36">
        <f>IFERROR(VLOOKUP($A6,Round38[],5,FALSE), 0)</f>
        <v>2</v>
      </c>
      <c r="AQ6" s="36">
        <f>IFERROR(VLOOKUP($A6,Round39[],5,FALSE), 0)</f>
        <v>3</v>
      </c>
      <c r="AR6" s="36">
        <f>IFERROR(VLOOKUP($A6,Round40[],5,FALSE), 0)</f>
        <v>1</v>
      </c>
      <c r="AS6" s="36">
        <f>IFERROR(VLOOKUP($A6,Round41[],5,FALSE), 0)</f>
        <v>0</v>
      </c>
      <c r="AT6" s="36">
        <f>IFERROR(VLOOKUP($A6,Round42[],5,FALSE), 0)</f>
        <v>5</v>
      </c>
      <c r="AU6" s="36">
        <f>IFERROR(VLOOKUP($A6,Round43[],5,FALSE), 0)</f>
        <v>2</v>
      </c>
      <c r="AV6" s="36">
        <f>IFERROR(VLOOKUP($A6,Round44[],5,FALSE), 0)</f>
        <v>2</v>
      </c>
      <c r="AW6" s="36">
        <f>IFERROR(VLOOKUP($A6,Round45[],5,FALSE), 0)</f>
        <v>1</v>
      </c>
      <c r="AX6" s="36">
        <f>IFERROR(VLOOKUP($A6,Round46[],5,FALSE), 0)</f>
        <v>2</v>
      </c>
      <c r="AY6" s="36">
        <f>IFERROR(VLOOKUP($A6,Round47[],5,FALSE), 0)</f>
        <v>4</v>
      </c>
      <c r="AZ6" s="36">
        <f>IFERROR(VLOOKUP($A6,Round48[],5,FALSE), 0)</f>
        <v>3</v>
      </c>
      <c r="BA6" s="36">
        <f>IFERROR(VLOOKUP($A6,Round49[],5,FALSE), 0)</f>
        <v>4</v>
      </c>
      <c r="BB6" s="36">
        <f>IFERROR(VLOOKUP($A6,Round50[],5,FALSE), 0)</f>
        <v>7</v>
      </c>
      <c r="BC6" s="36">
        <f>IFERROR(VLOOKUP($A6,Round51[],5,FALSE), 0)</f>
        <v>0</v>
      </c>
      <c r="BD6" s="36">
        <f>IFERROR(VLOOKUP($A6,Round52[],5,FALSE), 0)</f>
        <v>0</v>
      </c>
      <c r="BE6" s="36">
        <f>IFERROR(VLOOKUP($A6,Round53[],5,FALSE), 0)</f>
        <v>1</v>
      </c>
      <c r="BF6" s="36">
        <f>IFERROR(VLOOKUP($A6,Round54[],5,FALSE), 0)</f>
        <v>0</v>
      </c>
      <c r="BG6" s="36">
        <f>IFERROR(VLOOKUP($A6,Round55[],5,FALSE), 0)</f>
        <v>0</v>
      </c>
      <c r="BH6" s="36">
        <f>IFERROR(VLOOKUP($A6,Round56[],5,FALSE), 0)</f>
        <v>0</v>
      </c>
      <c r="BI6" s="36">
        <f>IFERROR(VLOOKUP($A6,Round57[],5,FALSE), 0)</f>
        <v>1</v>
      </c>
      <c r="BJ6" s="36">
        <f>IFERROR(VLOOKUP($A6,Round58[],5,FALSE), 0)</f>
        <v>6</v>
      </c>
      <c r="BK6" s="36">
        <f>IFERROR(VLOOKUP($A6,Round59[],5,FALSE), 0)</f>
        <v>3</v>
      </c>
      <c r="BL6" s="36">
        <f>IFERROR(VLOOKUP($A6,Round60[],5,FALSE), 0)</f>
        <v>5</v>
      </c>
      <c r="BM6" s="36">
        <f>IFERROR(VLOOKUP($A6,Round61[],5,FALSE), 0)</f>
        <v>3</v>
      </c>
      <c r="BN6" s="36">
        <f>IFERROR(VLOOKUP($A6,Round62[],5,FALSE), 0)</f>
        <v>4</v>
      </c>
    </row>
    <row r="7" spans="1:66" ht="22.5" x14ac:dyDescent="0.25">
      <c r="A7" s="1">
        <v>18508</v>
      </c>
      <c r="B7" s="39" t="s">
        <v>82</v>
      </c>
      <c r="C7" s="37">
        <f xml:space="preserve"> SUM(TotalPoints[[#This Row],[دور 1]:[دور 62]])</f>
        <v>136</v>
      </c>
      <c r="D7" s="42">
        <f>COUNTIF(TotalPoints[[#This Row],[دور 1]:[دور 62]], "&gt;0")</f>
        <v>48</v>
      </c>
      <c r="E7" s="36">
        <f>IFERROR(VLOOKUP($A7,Round01[],5,FALSE), 0)</f>
        <v>1</v>
      </c>
      <c r="F7" s="36">
        <f>IFERROR(VLOOKUP($A7,Round02[],5,FALSE), 0)</f>
        <v>0</v>
      </c>
      <c r="G7" s="36">
        <f>IFERROR(VLOOKUP($A7,Round03[],5,FALSE), 0)</f>
        <v>0</v>
      </c>
      <c r="H7" s="36">
        <f>IFERROR(VLOOKUP($A7,Round04[],5,FALSE), 0)</f>
        <v>1</v>
      </c>
      <c r="I7" s="36">
        <f>IFERROR(VLOOKUP($A7,Round05[],5,FALSE), 0)</f>
        <v>1</v>
      </c>
      <c r="J7" s="36">
        <f>IFERROR(VLOOKUP($A7,Round06[],5,FALSE), 0)</f>
        <v>6</v>
      </c>
      <c r="K7" s="36">
        <f>IFERROR(VLOOKUP($A7,Round07[],5,FALSE), 0)</f>
        <v>0</v>
      </c>
      <c r="L7" s="36">
        <f>IFERROR(VLOOKUP($A7,Round08[],5,FALSE), 0)</f>
        <v>1</v>
      </c>
      <c r="M7" s="36">
        <f>IFERROR(VLOOKUP($A7,Round09[],5,FALSE), 0)</f>
        <v>1</v>
      </c>
      <c r="N7" s="36">
        <f>IFERROR(VLOOKUP($A7,Round10[],5,FALSE), 0)</f>
        <v>2</v>
      </c>
      <c r="O7" s="36">
        <f>IFERROR(VLOOKUP($A7,Round11[],5,FALSE), 0)</f>
        <v>2</v>
      </c>
      <c r="P7" s="36">
        <f>IFERROR(VLOOKUP($A7,Round12[],5,FALSE), 0)</f>
        <v>0</v>
      </c>
      <c r="Q7" s="36">
        <f>IFERROR(VLOOKUP($A7,Round13[],5,FALSE), 0)</f>
        <v>3</v>
      </c>
      <c r="R7" s="36">
        <f>IFERROR(VLOOKUP($A7,Round14[],5,FALSE), 0)</f>
        <v>2</v>
      </c>
      <c r="S7" s="36">
        <f>IFERROR(VLOOKUP($A7,Round15[],5,FALSE), 0)</f>
        <v>2</v>
      </c>
      <c r="T7" s="36">
        <f>IFERROR(VLOOKUP($A7,Round16[],5,FALSE), 0)</f>
        <v>0</v>
      </c>
      <c r="U7" s="36">
        <f>IFERROR(VLOOKUP($A7,Round17[],5,FALSE), 0)</f>
        <v>6</v>
      </c>
      <c r="V7" s="36">
        <f>IFERROR(VLOOKUP($A7,Round18[],5,FALSE), 0)</f>
        <v>5</v>
      </c>
      <c r="W7" s="36">
        <f>IFERROR(VLOOKUP($A7,Round19[],5,FALSE), 0)</f>
        <v>2</v>
      </c>
      <c r="X7" s="36">
        <f>IFERROR(VLOOKUP($A7,Round20[],5,FALSE), 0)</f>
        <v>2</v>
      </c>
      <c r="Y7" s="36">
        <f>IFERROR(VLOOKUP($A7,Round21[],5,FALSE), 0)</f>
        <v>4</v>
      </c>
      <c r="Z7" s="36">
        <f>IFERROR(VLOOKUP($A7,Round22[],5,FALSE), 0)</f>
        <v>3</v>
      </c>
      <c r="AA7" s="36">
        <f>IFERROR(VLOOKUP($A7,Round23[],5,FALSE), 0)</f>
        <v>1</v>
      </c>
      <c r="AB7" s="36">
        <f>IFERROR(VLOOKUP($A7,'دور 24'!$A$2:$E$41,5,FALSE), 0)</f>
        <v>1</v>
      </c>
      <c r="AC7" s="36">
        <f>IFERROR(VLOOKUP($A7,Round25[],5,FALSE), 0)</f>
        <v>0</v>
      </c>
      <c r="AD7" s="36">
        <f>IFERROR(VLOOKUP($A7,Round26[],5,FALSE), 0)</f>
        <v>0</v>
      </c>
      <c r="AE7" s="36">
        <f>IFERROR(VLOOKUP($A7,Round27[],5,FALSE), 0)</f>
        <v>3</v>
      </c>
      <c r="AF7" s="36">
        <f>IFERROR(VLOOKUP($A7,Round28[],5,FALSE), 0)</f>
        <v>7</v>
      </c>
      <c r="AG7" s="36">
        <f>IFERROR(VLOOKUP($A7,Round29[],5,FALSE), 0)</f>
        <v>4</v>
      </c>
      <c r="AH7" s="36">
        <f>IFERROR(VLOOKUP($A7,Round30[],5,FALSE), 0)</f>
        <v>0</v>
      </c>
      <c r="AI7" s="36">
        <f>IFERROR(VLOOKUP($A7,Round31[],5,FALSE), 0)</f>
        <v>2</v>
      </c>
      <c r="AJ7" s="36">
        <f>IFERROR(VLOOKUP($A7,Round32[],5,FALSE), 0)</f>
        <v>4</v>
      </c>
      <c r="AK7" s="36">
        <f>IFERROR(VLOOKUP($A7,Round33[],5,FALSE), 0)</f>
        <v>1</v>
      </c>
      <c r="AL7" s="36">
        <f>IFERROR(VLOOKUP($A7,Round34[],5,FALSE), 0)</f>
        <v>2</v>
      </c>
      <c r="AM7" s="36">
        <f>IFERROR(VLOOKUP($A7,Round35[],5,FALSE), 0)</f>
        <v>6</v>
      </c>
      <c r="AN7" s="36">
        <f>IFERROR(VLOOKUP($A7,Round36[],5,FALSE), 0)</f>
        <v>1</v>
      </c>
      <c r="AO7" s="36">
        <f>IFERROR(VLOOKUP($A7,Round37[],5,FALSE), 0)</f>
        <v>5</v>
      </c>
      <c r="AP7" s="36">
        <f>IFERROR(VLOOKUP($A7,Round38[],5,FALSE), 0)</f>
        <v>1</v>
      </c>
      <c r="AQ7" s="36">
        <f>IFERROR(VLOOKUP($A7,Round39[],5,FALSE), 0)</f>
        <v>6</v>
      </c>
      <c r="AR7" s="36">
        <f>IFERROR(VLOOKUP($A7,Round40[],5,FALSE), 0)</f>
        <v>2</v>
      </c>
      <c r="AS7" s="36">
        <f>IFERROR(VLOOKUP($A7,Round41[],5,FALSE), 0)</f>
        <v>0</v>
      </c>
      <c r="AT7" s="36">
        <f>IFERROR(VLOOKUP($A7,Round42[],5,FALSE), 0)</f>
        <v>4</v>
      </c>
      <c r="AU7" s="36">
        <f>IFERROR(VLOOKUP($A7,Round43[],5,FALSE), 0)</f>
        <v>3</v>
      </c>
      <c r="AV7" s="36">
        <f>IFERROR(VLOOKUP($A7,Round44[],5,FALSE), 0)</f>
        <v>1</v>
      </c>
      <c r="AW7" s="36">
        <f>IFERROR(VLOOKUP($A7,Round45[],5,FALSE), 0)</f>
        <v>2</v>
      </c>
      <c r="AX7" s="36">
        <f>IFERROR(VLOOKUP($A7,Round46[],5,FALSE), 0)</f>
        <v>2</v>
      </c>
      <c r="AY7" s="36">
        <f>IFERROR(VLOOKUP($A7,Round47[],5,FALSE), 0)</f>
        <v>3</v>
      </c>
      <c r="AZ7" s="36">
        <f>IFERROR(VLOOKUP($A7,Round48[],5,FALSE), 0)</f>
        <v>2</v>
      </c>
      <c r="BA7" s="36">
        <f>IFERROR(VLOOKUP($A7,Round49[],5,FALSE), 0)</f>
        <v>4</v>
      </c>
      <c r="BB7" s="36">
        <f>IFERROR(VLOOKUP($A7,Round50[],5,FALSE), 0)</f>
        <v>3</v>
      </c>
      <c r="BC7" s="36">
        <f>IFERROR(VLOOKUP($A7,Round51[],5,FALSE), 0)</f>
        <v>0</v>
      </c>
      <c r="BD7" s="36">
        <f>IFERROR(VLOOKUP($A7,Round52[],5,FALSE), 0)</f>
        <v>0</v>
      </c>
      <c r="BE7" s="36">
        <f>IFERROR(VLOOKUP($A7,Round53[],5,FALSE), 0)</f>
        <v>2</v>
      </c>
      <c r="BF7" s="36">
        <f>IFERROR(VLOOKUP($A7,Round54[],5,FALSE), 0)</f>
        <v>0</v>
      </c>
      <c r="BG7" s="36">
        <f>IFERROR(VLOOKUP($A7,Round55[],5,FALSE), 0)</f>
        <v>0</v>
      </c>
      <c r="BH7" s="36">
        <f>IFERROR(VLOOKUP($A7,Round56[],5,FALSE), 0)</f>
        <v>0</v>
      </c>
      <c r="BI7" s="36">
        <f>IFERROR(VLOOKUP($A7,Round57[],5,FALSE), 0)</f>
        <v>3</v>
      </c>
      <c r="BJ7" s="36">
        <f>IFERROR(VLOOKUP($A7,Round58[],5,FALSE), 0)</f>
        <v>4</v>
      </c>
      <c r="BK7" s="36">
        <f>IFERROR(VLOOKUP($A7,Round59[],5,FALSE), 0)</f>
        <v>2</v>
      </c>
      <c r="BL7" s="36">
        <f>IFERROR(VLOOKUP($A7,Round60[],5,FALSE), 0)</f>
        <v>2</v>
      </c>
      <c r="BM7" s="36">
        <f>IFERROR(VLOOKUP($A7,Round61[],5,FALSE), 0)</f>
        <v>7</v>
      </c>
      <c r="BN7" s="36">
        <f>IFERROR(VLOOKUP($A7,Round62[],5,FALSE), 0)</f>
        <v>2</v>
      </c>
    </row>
    <row r="8" spans="1:66" ht="18.75" customHeight="1" x14ac:dyDescent="0.25">
      <c r="A8" s="1">
        <v>27427</v>
      </c>
      <c r="B8" s="39" t="s">
        <v>86</v>
      </c>
      <c r="C8" s="37">
        <f xml:space="preserve"> SUM(TotalPoints[[#This Row],[دور 1]:[دور 62]])</f>
        <v>131</v>
      </c>
      <c r="D8" s="42">
        <f>COUNTIF(TotalPoints[[#This Row],[دور 1]:[دور 62]], "&gt;0")</f>
        <v>48</v>
      </c>
      <c r="E8" s="36">
        <f>IFERROR(VLOOKUP($A8,Round01[],5,FALSE), 0)</f>
        <v>2</v>
      </c>
      <c r="F8" s="36">
        <f>IFERROR(VLOOKUP($A8,Round02[],5,FALSE), 0)</f>
        <v>0</v>
      </c>
      <c r="G8" s="36">
        <f>IFERROR(VLOOKUP($A8,Round03[],5,FALSE), 0)</f>
        <v>1</v>
      </c>
      <c r="H8" s="36">
        <f>IFERROR(VLOOKUP($A8,Round04[],5,FALSE), 0)</f>
        <v>1</v>
      </c>
      <c r="I8" s="36">
        <f>IFERROR(VLOOKUP($A8,Round05[],5,FALSE), 0)</f>
        <v>1</v>
      </c>
      <c r="J8" s="36">
        <f>IFERROR(VLOOKUP($A8,Round06[],5,FALSE), 0)</f>
        <v>1</v>
      </c>
      <c r="K8" s="36">
        <f>IFERROR(VLOOKUP($A8,Round07[],5,FALSE), 0)</f>
        <v>0</v>
      </c>
      <c r="L8" s="36">
        <f>IFERROR(VLOOKUP($A8,Round08[],5,FALSE), 0)</f>
        <v>4</v>
      </c>
      <c r="M8" s="36">
        <f>IFERROR(VLOOKUP($A8,Round09[],5,FALSE), 0)</f>
        <v>1</v>
      </c>
      <c r="N8" s="36">
        <f>IFERROR(VLOOKUP($A8,Round10[],5,FALSE), 0)</f>
        <v>1</v>
      </c>
      <c r="O8" s="36">
        <f>IFERROR(VLOOKUP($A8,Round11[],5,FALSE), 0)</f>
        <v>1</v>
      </c>
      <c r="P8" s="36">
        <f>IFERROR(VLOOKUP($A8,Round12[],5,FALSE), 0)</f>
        <v>1</v>
      </c>
      <c r="Q8" s="36">
        <f>IFERROR(VLOOKUP($A8,Round13[],5,FALSE), 0)</f>
        <v>5</v>
      </c>
      <c r="R8" s="36">
        <f>IFERROR(VLOOKUP($A8,Round14[],5,FALSE), 0)</f>
        <v>0</v>
      </c>
      <c r="S8" s="36">
        <f>IFERROR(VLOOKUP($A8,Round15[],5,FALSE), 0)</f>
        <v>2</v>
      </c>
      <c r="T8" s="36">
        <f>IFERROR(VLOOKUP($A8,Round16[],5,FALSE), 0)</f>
        <v>0</v>
      </c>
      <c r="U8" s="36">
        <f>IFERROR(VLOOKUP($A8,Round17[],5,FALSE), 0)</f>
        <v>3</v>
      </c>
      <c r="V8" s="36">
        <f>IFERROR(VLOOKUP($A8,Round18[],5,FALSE), 0)</f>
        <v>10</v>
      </c>
      <c r="W8" s="36">
        <f>IFERROR(VLOOKUP($A8,Round19[],5,FALSE), 0)</f>
        <v>3</v>
      </c>
      <c r="X8" s="36">
        <f>IFERROR(VLOOKUP($A8,Round20[],5,FALSE), 0)</f>
        <v>2</v>
      </c>
      <c r="Y8" s="36">
        <f>IFERROR(VLOOKUP($A8,Round21[],5,FALSE), 0)</f>
        <v>2</v>
      </c>
      <c r="Z8" s="36">
        <f>IFERROR(VLOOKUP($A8,Round22[],5,FALSE), 0)</f>
        <v>6</v>
      </c>
      <c r="AA8" s="36">
        <f>IFERROR(VLOOKUP($A8,Round23[],5,FALSE), 0)</f>
        <v>1</v>
      </c>
      <c r="AB8" s="36">
        <f>IFERROR(VLOOKUP($A8,'دور 24'!$A$2:$E$41,5,FALSE), 0)</f>
        <v>1</v>
      </c>
      <c r="AC8" s="36">
        <f>IFERROR(VLOOKUP($A8,Round25[],5,FALSE), 0)</f>
        <v>1</v>
      </c>
      <c r="AD8" s="36">
        <f>IFERROR(VLOOKUP($A8,Round26[],5,FALSE), 0)</f>
        <v>2</v>
      </c>
      <c r="AE8" s="36">
        <f>IFERROR(VLOOKUP($A8,Round27[],5,FALSE), 0)</f>
        <v>8</v>
      </c>
      <c r="AF8" s="36">
        <f>IFERROR(VLOOKUP($A8,Round28[],5,FALSE), 0)</f>
        <v>5</v>
      </c>
      <c r="AG8" s="36">
        <f>IFERROR(VLOOKUP($A8,Round29[],5,FALSE), 0)</f>
        <v>8</v>
      </c>
      <c r="AH8" s="36">
        <f>IFERROR(VLOOKUP($A8,Round30[],5,FALSE), 0)</f>
        <v>0</v>
      </c>
      <c r="AI8" s="36">
        <f>IFERROR(VLOOKUP($A8,Round31[],5,FALSE), 0)</f>
        <v>6</v>
      </c>
      <c r="AJ8" s="36">
        <f>IFERROR(VLOOKUP($A8,Round32[],5,FALSE), 0)</f>
        <v>0</v>
      </c>
      <c r="AK8" s="36">
        <f>IFERROR(VLOOKUP($A8,Round33[],5,FALSE), 0)</f>
        <v>5</v>
      </c>
      <c r="AL8" s="36">
        <f>IFERROR(VLOOKUP($A8,Round34[],5,FALSE), 0)</f>
        <v>2</v>
      </c>
      <c r="AM8" s="36">
        <f>IFERROR(VLOOKUP($A8,Round35[],5,FALSE), 0)</f>
        <v>1</v>
      </c>
      <c r="AN8" s="36">
        <f>IFERROR(VLOOKUP($A8,Round36[],5,FALSE), 0)</f>
        <v>2</v>
      </c>
      <c r="AO8" s="36">
        <f>IFERROR(VLOOKUP($A8,Round37[],5,FALSE), 0)</f>
        <v>5</v>
      </c>
      <c r="AP8" s="36">
        <f>IFERROR(VLOOKUP($A8,Round38[],5,FALSE), 0)</f>
        <v>2</v>
      </c>
      <c r="AQ8" s="36">
        <f>IFERROR(VLOOKUP($A8,Round39[],5,FALSE), 0)</f>
        <v>1</v>
      </c>
      <c r="AR8" s="36">
        <f>IFERROR(VLOOKUP($A8,Round40[],5,FALSE), 0)</f>
        <v>1</v>
      </c>
      <c r="AS8" s="36">
        <f>IFERROR(VLOOKUP($A8,Round41[],5,FALSE), 0)</f>
        <v>0</v>
      </c>
      <c r="AT8" s="36">
        <f>IFERROR(VLOOKUP($A8,Round42[],5,FALSE), 0)</f>
        <v>0</v>
      </c>
      <c r="AU8" s="36">
        <f>IFERROR(VLOOKUP($A8,Round43[],5,FALSE), 0)</f>
        <v>3</v>
      </c>
      <c r="AV8" s="36">
        <f>IFERROR(VLOOKUP($A8,Round44[],5,FALSE), 0)</f>
        <v>2</v>
      </c>
      <c r="AW8" s="36">
        <f>IFERROR(VLOOKUP($A8,Round45[],5,FALSE), 0)</f>
        <v>3</v>
      </c>
      <c r="AX8" s="36">
        <f>IFERROR(VLOOKUP($A8,Round46[],5,FALSE), 0)</f>
        <v>2</v>
      </c>
      <c r="AY8" s="36">
        <f>IFERROR(VLOOKUP($A8,Round47[],5,FALSE), 0)</f>
        <v>1</v>
      </c>
      <c r="AZ8" s="36">
        <f>IFERROR(VLOOKUP($A8,Round48[],5,FALSE), 0)</f>
        <v>2</v>
      </c>
      <c r="BA8" s="36">
        <f>IFERROR(VLOOKUP($A8,Round49[],5,FALSE), 0)</f>
        <v>1</v>
      </c>
      <c r="BB8" s="36">
        <f>IFERROR(VLOOKUP($A8,Round50[],5,FALSE), 0)</f>
        <v>5</v>
      </c>
      <c r="BC8" s="36">
        <f>IFERROR(VLOOKUP($A8,Round51[],5,FALSE), 0)</f>
        <v>0</v>
      </c>
      <c r="BD8" s="36">
        <f>IFERROR(VLOOKUP($A8,Round52[],5,FALSE), 0)</f>
        <v>0</v>
      </c>
      <c r="BE8" s="36">
        <f>IFERROR(VLOOKUP($A8,Round53[],5,FALSE), 0)</f>
        <v>1</v>
      </c>
      <c r="BF8" s="36">
        <f>IFERROR(VLOOKUP($A8,Round54[],5,FALSE), 0)</f>
        <v>0</v>
      </c>
      <c r="BG8" s="36">
        <f>IFERROR(VLOOKUP($A8,Round55[],5,FALSE), 0)</f>
        <v>0</v>
      </c>
      <c r="BH8" s="36">
        <f>IFERROR(VLOOKUP($A8,Round56[],5,FALSE), 0)</f>
        <v>0</v>
      </c>
      <c r="BI8" s="36">
        <f>IFERROR(VLOOKUP($A8,Round57[],5,FALSE), 0)</f>
        <v>2</v>
      </c>
      <c r="BJ8" s="36">
        <f>IFERROR(VLOOKUP($A8,Round58[],5,FALSE), 0)</f>
        <v>0</v>
      </c>
      <c r="BK8" s="36">
        <f>IFERROR(VLOOKUP($A8,Round59[],5,FALSE), 0)</f>
        <v>3</v>
      </c>
      <c r="BL8" s="36">
        <f>IFERROR(VLOOKUP($A8,Round60[],5,FALSE), 0)</f>
        <v>1</v>
      </c>
      <c r="BM8" s="36">
        <f>IFERROR(VLOOKUP($A8,Round61[],5,FALSE), 0)</f>
        <v>1</v>
      </c>
      <c r="BN8" s="36">
        <f>IFERROR(VLOOKUP($A8,Round62[],5,FALSE), 0)</f>
        <v>6</v>
      </c>
    </row>
    <row r="9" spans="1:66" ht="22.5" x14ac:dyDescent="0.25">
      <c r="A9" s="1">
        <v>6557</v>
      </c>
      <c r="B9" s="39" t="s">
        <v>195</v>
      </c>
      <c r="C9" s="37">
        <f xml:space="preserve"> SUM(TotalPoints[[#This Row],[دور 1]:[دور 62]])</f>
        <v>130</v>
      </c>
      <c r="D9" s="42">
        <f>COUNTIF(TotalPoints[[#This Row],[دور 1]:[دور 62]], "&gt;0")</f>
        <v>43</v>
      </c>
      <c r="E9" s="36">
        <f>IFERROR(VLOOKUP($A9,Round01[],5,FALSE), 0)</f>
        <v>0</v>
      </c>
      <c r="F9" s="36">
        <f>IFERROR(VLOOKUP($A9,Round02[],5,FALSE), 0)</f>
        <v>0</v>
      </c>
      <c r="G9" s="36">
        <f>IFERROR(VLOOKUP($A9,Round03[],5,FALSE), 0)</f>
        <v>0</v>
      </c>
      <c r="H9" s="36">
        <f>IFERROR(VLOOKUP($A9,Round04[],5,FALSE), 0)</f>
        <v>0</v>
      </c>
      <c r="I9" s="36">
        <f>IFERROR(VLOOKUP($A9,Round05[],5,FALSE), 0)</f>
        <v>1</v>
      </c>
      <c r="J9" s="36">
        <f>IFERROR(VLOOKUP($A9,Round06[],5,FALSE), 0)</f>
        <v>8</v>
      </c>
      <c r="K9" s="36">
        <f>IFERROR(VLOOKUP($A9,Round07[],5,FALSE), 0)</f>
        <v>0</v>
      </c>
      <c r="L9" s="36">
        <f>IFERROR(VLOOKUP($A9,Round08[],5,FALSE), 0)</f>
        <v>4</v>
      </c>
      <c r="M9" s="36">
        <f>IFERROR(VLOOKUP($A9,Round09[],5,FALSE), 0)</f>
        <v>0</v>
      </c>
      <c r="N9" s="36">
        <f>IFERROR(VLOOKUP($A9,Round10[],5,FALSE), 0)</f>
        <v>1</v>
      </c>
      <c r="O9" s="36">
        <f>IFERROR(VLOOKUP($A9,Round11[],5,FALSE), 0)</f>
        <v>1</v>
      </c>
      <c r="P9" s="36">
        <f>IFERROR(VLOOKUP($A9,Round12[],5,FALSE), 0)</f>
        <v>1</v>
      </c>
      <c r="Q9" s="36">
        <f>IFERROR(VLOOKUP($A9,Round13[],5,FALSE), 0)</f>
        <v>5</v>
      </c>
      <c r="R9" s="36">
        <f>IFERROR(VLOOKUP($A9,Round14[],5,FALSE), 0)</f>
        <v>3</v>
      </c>
      <c r="S9" s="36">
        <f>IFERROR(VLOOKUP($A9,Round15[],5,FALSE), 0)</f>
        <v>3</v>
      </c>
      <c r="T9" s="36">
        <f>IFERROR(VLOOKUP($A9,Round16[],5,FALSE), 0)</f>
        <v>0</v>
      </c>
      <c r="U9" s="36">
        <f>IFERROR(VLOOKUP($A9,Round17[],5,FALSE), 0)</f>
        <v>5</v>
      </c>
      <c r="V9" s="36">
        <f>IFERROR(VLOOKUP($A9,Round18[],5,FALSE), 0)</f>
        <v>9</v>
      </c>
      <c r="W9" s="36">
        <f>IFERROR(VLOOKUP($A9,Round19[],5,FALSE), 0)</f>
        <v>2</v>
      </c>
      <c r="X9" s="36">
        <f>IFERROR(VLOOKUP($A9,Round20[],5,FALSE), 0)</f>
        <v>2</v>
      </c>
      <c r="Y9" s="36">
        <f>IFERROR(VLOOKUP($A9,Round21[],5,FALSE), 0)</f>
        <v>2</v>
      </c>
      <c r="Z9" s="36">
        <f>IFERROR(VLOOKUP($A9,Round22[],5,FALSE), 0)</f>
        <v>8</v>
      </c>
      <c r="AA9" s="36">
        <f>IFERROR(VLOOKUP($A9,Round23[],5,FALSE), 0)</f>
        <v>1</v>
      </c>
      <c r="AB9" s="36">
        <f>IFERROR(VLOOKUP($A9,'دور 24'!$A$2:$E$41,5,FALSE), 0)</f>
        <v>0</v>
      </c>
      <c r="AC9" s="36">
        <f>IFERROR(VLOOKUP($A9,Round25[],5,FALSE), 0)</f>
        <v>1</v>
      </c>
      <c r="AD9" s="36">
        <f>IFERROR(VLOOKUP($A9,Round26[],5,FALSE), 0)</f>
        <v>1</v>
      </c>
      <c r="AE9" s="36">
        <f>IFERROR(VLOOKUP($A9,Round27[],5,FALSE), 0)</f>
        <v>2</v>
      </c>
      <c r="AF9" s="36">
        <f>IFERROR(VLOOKUP($A9,Round28[],5,FALSE), 0)</f>
        <v>5</v>
      </c>
      <c r="AG9" s="36">
        <f>IFERROR(VLOOKUP($A9,Round29[],5,FALSE), 0)</f>
        <v>2</v>
      </c>
      <c r="AH9" s="36">
        <f>IFERROR(VLOOKUP($A9,Round30[],5,FALSE), 0)</f>
        <v>0</v>
      </c>
      <c r="AI9" s="36">
        <f>IFERROR(VLOOKUP($A9,Round31[],5,FALSE), 0)</f>
        <v>3</v>
      </c>
      <c r="AJ9" s="36">
        <f>IFERROR(VLOOKUP($A9,Round32[],5,FALSE), 0)</f>
        <v>4</v>
      </c>
      <c r="AK9" s="36">
        <f>IFERROR(VLOOKUP($A9,Round33[],5,FALSE), 0)</f>
        <v>3</v>
      </c>
      <c r="AL9" s="36">
        <f>IFERROR(VLOOKUP($A9,Round34[],5,FALSE), 0)</f>
        <v>5</v>
      </c>
      <c r="AM9" s="36">
        <f>IFERROR(VLOOKUP($A9,Round35[],5,FALSE), 0)</f>
        <v>0</v>
      </c>
      <c r="AN9" s="36">
        <f>IFERROR(VLOOKUP($A9,Round36[],5,FALSE), 0)</f>
        <v>1</v>
      </c>
      <c r="AO9" s="36">
        <f>IFERROR(VLOOKUP($A9,Round37[],5,FALSE), 0)</f>
        <v>1</v>
      </c>
      <c r="AP9" s="36">
        <f>IFERROR(VLOOKUP($A9,Round38[],5,FALSE), 0)</f>
        <v>6</v>
      </c>
      <c r="AQ9" s="36">
        <f>IFERROR(VLOOKUP($A9,Round39[],5,FALSE), 0)</f>
        <v>2</v>
      </c>
      <c r="AR9" s="36">
        <f>IFERROR(VLOOKUP($A9,Round40[],5,FALSE), 0)</f>
        <v>1</v>
      </c>
      <c r="AS9" s="36">
        <f>IFERROR(VLOOKUP($A9,Round41[],5,FALSE), 0)</f>
        <v>0</v>
      </c>
      <c r="AT9" s="36">
        <f>IFERROR(VLOOKUP($A9,Round42[],5,FALSE), 0)</f>
        <v>0</v>
      </c>
      <c r="AU9" s="36">
        <f>IFERROR(VLOOKUP($A9,Round43[],5,FALSE), 0)</f>
        <v>5</v>
      </c>
      <c r="AV9" s="36">
        <f>IFERROR(VLOOKUP($A9,Round44[],5,FALSE), 0)</f>
        <v>1</v>
      </c>
      <c r="AW9" s="36">
        <f>IFERROR(VLOOKUP($A9,Round45[],5,FALSE), 0)</f>
        <v>2</v>
      </c>
      <c r="AX9" s="36">
        <f>IFERROR(VLOOKUP($A9,Round46[],5,FALSE), 0)</f>
        <v>1</v>
      </c>
      <c r="AY9" s="36">
        <f>IFERROR(VLOOKUP($A9,Round47[],5,FALSE), 0)</f>
        <v>4</v>
      </c>
      <c r="AZ9" s="36">
        <f>IFERROR(VLOOKUP($A9,Round48[],5,FALSE), 0)</f>
        <v>2</v>
      </c>
      <c r="BA9" s="36">
        <f>IFERROR(VLOOKUP($A9,Round49[],5,FALSE), 0)</f>
        <v>7</v>
      </c>
      <c r="BB9" s="36">
        <f>IFERROR(VLOOKUP($A9,Round50[],5,FALSE), 0)</f>
        <v>2</v>
      </c>
      <c r="BC9" s="36">
        <f>IFERROR(VLOOKUP($A9,Round51[],5,FALSE), 0)</f>
        <v>0</v>
      </c>
      <c r="BD9" s="36">
        <f>IFERROR(VLOOKUP($A9,Round52[],5,FALSE), 0)</f>
        <v>0</v>
      </c>
      <c r="BE9" s="36">
        <f>IFERROR(VLOOKUP($A9,Round53[],5,FALSE), 0)</f>
        <v>0</v>
      </c>
      <c r="BF9" s="36">
        <f>IFERROR(VLOOKUP($A9,Round54[],5,FALSE), 0)</f>
        <v>0</v>
      </c>
      <c r="BG9" s="36">
        <f>IFERROR(VLOOKUP($A9,Round55[],5,FALSE), 0)</f>
        <v>0</v>
      </c>
      <c r="BH9" s="36">
        <f>IFERROR(VLOOKUP($A9,Round56[],5,FALSE), 0)</f>
        <v>0</v>
      </c>
      <c r="BI9" s="36">
        <f>IFERROR(VLOOKUP($A9,Round57[],5,FALSE), 0)</f>
        <v>1</v>
      </c>
      <c r="BJ9" s="36">
        <f>IFERROR(VLOOKUP($A9,Round58[],5,FALSE), 0)</f>
        <v>1</v>
      </c>
      <c r="BK9" s="36">
        <f>IFERROR(VLOOKUP($A9,Round59[],5,FALSE), 0)</f>
        <v>4</v>
      </c>
      <c r="BL9" s="36">
        <f>IFERROR(VLOOKUP($A9,Round60[],5,FALSE), 0)</f>
        <v>3</v>
      </c>
      <c r="BM9" s="36">
        <f>IFERROR(VLOOKUP($A9,Round61[],5,FALSE), 0)</f>
        <v>0</v>
      </c>
      <c r="BN9" s="36">
        <f>IFERROR(VLOOKUP($A9,Round62[],5,FALSE), 0)</f>
        <v>4</v>
      </c>
    </row>
    <row r="10" spans="1:66" ht="22.5" x14ac:dyDescent="0.25">
      <c r="A10" s="1">
        <v>2</v>
      </c>
      <c r="B10" s="2" t="s">
        <v>6</v>
      </c>
      <c r="C10" s="38">
        <f xml:space="preserve"> SUM(TotalPoints[[#This Row],[دور 1]:[دور 62]])</f>
        <v>124</v>
      </c>
      <c r="D10" s="43">
        <f>COUNTIF(TotalPoints[[#This Row],[دور 1]:[دور 62]], "&gt;0")</f>
        <v>45</v>
      </c>
      <c r="E10" s="1">
        <f>IFERROR(VLOOKUP($A10,Round01[],5,FALSE), 0)</f>
        <v>1</v>
      </c>
      <c r="F10" s="1">
        <f>IFERROR(VLOOKUP($A10,Round02[],5,FALSE), 0)</f>
        <v>0</v>
      </c>
      <c r="G10" s="1">
        <f>IFERROR(VLOOKUP($A10,Round03[],5,FALSE), 0)</f>
        <v>0</v>
      </c>
      <c r="H10" s="1">
        <f>IFERROR(VLOOKUP($A10,Round04[],5,FALSE), 0)</f>
        <v>2</v>
      </c>
      <c r="I10" s="1">
        <f>IFERROR(VLOOKUP($A10,Round05[],5,FALSE), 0)</f>
        <v>1</v>
      </c>
      <c r="J10" s="36">
        <f>IFERROR(VLOOKUP($A10,Round06[],5,FALSE), 0)</f>
        <v>2</v>
      </c>
      <c r="K10" s="1">
        <f>IFERROR(VLOOKUP($A10,Round07[],5,FALSE), 0)</f>
        <v>0</v>
      </c>
      <c r="L10" s="1">
        <f>IFERROR(VLOOKUP($A10,Round08[],5,FALSE), 0)</f>
        <v>2</v>
      </c>
      <c r="M10" s="1">
        <f>IFERROR(VLOOKUP($A10,Round09[],5,FALSE), 0)</f>
        <v>0</v>
      </c>
      <c r="N10" s="1">
        <f>IFERROR(VLOOKUP($A10,Round10[],5,FALSE), 0)</f>
        <v>1</v>
      </c>
      <c r="O10" s="1">
        <f>IFERROR(VLOOKUP($A10,Round11[],5,FALSE), 0)</f>
        <v>2</v>
      </c>
      <c r="P10" s="1">
        <f>IFERROR(VLOOKUP($A10,Round12[],5,FALSE), 0)</f>
        <v>0</v>
      </c>
      <c r="Q10" s="1">
        <f>IFERROR(VLOOKUP($A10,Round13[],5,FALSE), 0)</f>
        <v>5</v>
      </c>
      <c r="R10" s="1">
        <f>IFERROR(VLOOKUP($A10,Round14[],5,FALSE), 0)</f>
        <v>4</v>
      </c>
      <c r="S10" s="1">
        <f>IFERROR(VLOOKUP($A10,Round15[],5,FALSE), 0)</f>
        <v>3</v>
      </c>
      <c r="T10" s="1">
        <f>IFERROR(VLOOKUP($A10,Round16[],5,FALSE), 0)</f>
        <v>0</v>
      </c>
      <c r="U10" s="1">
        <f>IFERROR(VLOOKUP($A10,Round17[],5,FALSE), 0)</f>
        <v>4</v>
      </c>
      <c r="V10" s="1">
        <f>IFERROR(VLOOKUP($A10,Round18[],5,FALSE), 0)</f>
        <v>9</v>
      </c>
      <c r="W10" s="1">
        <f>IFERROR(VLOOKUP($A10,Round19[],5,FALSE), 0)</f>
        <v>5</v>
      </c>
      <c r="X10" s="1">
        <f>IFERROR(VLOOKUP($A10,Round20[],5,FALSE), 0)</f>
        <v>3</v>
      </c>
      <c r="Y10" s="1">
        <f>IFERROR(VLOOKUP($A10,Round21[],5,FALSE), 0)</f>
        <v>5</v>
      </c>
      <c r="Z10" s="1">
        <f>IFERROR(VLOOKUP($A10,Round22[],5,FALSE), 0)</f>
        <v>3</v>
      </c>
      <c r="AA10" s="1">
        <f>IFERROR(VLOOKUP($A10,Round23[],5,FALSE), 0)</f>
        <v>3</v>
      </c>
      <c r="AB10" s="1">
        <f>IFERROR(VLOOKUP($A10,'دور 24'!$A$2:$E$41,5,FALSE), 0)</f>
        <v>1</v>
      </c>
      <c r="AC10" s="1">
        <f>IFERROR(VLOOKUP($A10,Round25[],5,FALSE), 0)</f>
        <v>2</v>
      </c>
      <c r="AD10" s="1">
        <f>IFERROR(VLOOKUP($A10,Round26[],5,FALSE), 0)</f>
        <v>0</v>
      </c>
      <c r="AE10" s="1">
        <f>IFERROR(VLOOKUP($A10,Round27[],5,FALSE), 0)</f>
        <v>1</v>
      </c>
      <c r="AF10" s="1">
        <f>IFERROR(VLOOKUP($A10,Round28[],5,FALSE), 0)</f>
        <v>2</v>
      </c>
      <c r="AG10" s="1">
        <f>IFERROR(VLOOKUP($A10,Round29[],5,FALSE), 0)</f>
        <v>3</v>
      </c>
      <c r="AH10" s="1">
        <f>IFERROR(VLOOKUP($A10,Round30[],5,FALSE), 0)</f>
        <v>0</v>
      </c>
      <c r="AI10" s="1">
        <f>IFERROR(VLOOKUP($A10,Round31[],5,FALSE), 0)</f>
        <v>0</v>
      </c>
      <c r="AJ10" s="1">
        <f>IFERROR(VLOOKUP($A10,Round32[],5,FALSE), 0)</f>
        <v>3</v>
      </c>
      <c r="AK10" s="1">
        <f>IFERROR(VLOOKUP($A10,Round33[],5,FALSE), 0)</f>
        <v>3</v>
      </c>
      <c r="AL10" s="1">
        <f>IFERROR(VLOOKUP($A10,Round34[],5,FALSE), 0)</f>
        <v>3</v>
      </c>
      <c r="AM10" s="1">
        <f>IFERROR(VLOOKUP($A10,Round35[],5,FALSE), 0)</f>
        <v>6</v>
      </c>
      <c r="AN10" s="1">
        <f>IFERROR(VLOOKUP($A10,Round36[],5,FALSE), 0)</f>
        <v>2</v>
      </c>
      <c r="AO10" s="1">
        <f>IFERROR(VLOOKUP($A10,Round37[],5,FALSE), 0)</f>
        <v>6</v>
      </c>
      <c r="AP10" s="1">
        <f>IFERROR(VLOOKUP($A10,Round38[],5,FALSE), 0)</f>
        <v>1</v>
      </c>
      <c r="AQ10" s="1">
        <f>IFERROR(VLOOKUP($A10,Round39[],5,FALSE), 0)</f>
        <v>3</v>
      </c>
      <c r="AR10" s="1">
        <f>IFERROR(VLOOKUP($A10,Round40[],5,FALSE), 0)</f>
        <v>3</v>
      </c>
      <c r="AS10" s="1">
        <f>IFERROR(VLOOKUP($A10,Round41[],5,FALSE), 0)</f>
        <v>0</v>
      </c>
      <c r="AT10" s="1">
        <f>IFERROR(VLOOKUP($A10,Round42[],5,FALSE), 0)</f>
        <v>2</v>
      </c>
      <c r="AU10" s="1">
        <f>IFERROR(VLOOKUP($A10,Round43[],5,FALSE), 0)</f>
        <v>2</v>
      </c>
      <c r="AV10" s="1">
        <f>IFERROR(VLOOKUP($A10,Round44[],5,FALSE), 0)</f>
        <v>1</v>
      </c>
      <c r="AW10" s="1">
        <f>IFERROR(VLOOKUP($A10,Round45[],5,FALSE), 0)</f>
        <v>4</v>
      </c>
      <c r="AX10" s="1">
        <f>IFERROR(VLOOKUP($A10,Round46[],5,FALSE), 0)</f>
        <v>2</v>
      </c>
      <c r="AY10" s="1">
        <f>IFERROR(VLOOKUP($A10,Round47[],5,FALSE), 0)</f>
        <v>2</v>
      </c>
      <c r="AZ10" s="1">
        <f>IFERROR(VLOOKUP($A10,Round48[],5,FALSE), 0)</f>
        <v>0</v>
      </c>
      <c r="BA10" s="1">
        <f>IFERROR(VLOOKUP($A10,Round49[],5,FALSE), 0)</f>
        <v>2</v>
      </c>
      <c r="BB10" s="1">
        <f>IFERROR(VLOOKUP($A10,Round50[],5,FALSE), 0)</f>
        <v>2</v>
      </c>
      <c r="BC10" s="1">
        <f>IFERROR(VLOOKUP($A10,Round51[],5,FALSE), 0)</f>
        <v>0</v>
      </c>
      <c r="BD10" s="1">
        <f>IFERROR(VLOOKUP($A10,Round52[],5,FALSE), 0)</f>
        <v>0</v>
      </c>
      <c r="BE10" s="1">
        <f>IFERROR(VLOOKUP($A10,Round53[],5,FALSE), 0)</f>
        <v>2</v>
      </c>
      <c r="BF10" s="1">
        <f>IFERROR(VLOOKUP($A10,Round54[],5,FALSE), 0)</f>
        <v>0</v>
      </c>
      <c r="BG10" s="1">
        <f>IFERROR(VLOOKUP($A10,Round55[],5,FALSE), 0)</f>
        <v>0</v>
      </c>
      <c r="BH10" s="1">
        <f>IFERROR(VLOOKUP($A10,Round56[],5,FALSE), 0)</f>
        <v>1</v>
      </c>
      <c r="BI10" s="1">
        <f>IFERROR(VLOOKUP($A10,Round57[],5,FALSE), 0)</f>
        <v>1</v>
      </c>
      <c r="BJ10" s="1">
        <f>IFERROR(VLOOKUP($A10,Round58[],5,FALSE), 0)</f>
        <v>4</v>
      </c>
      <c r="BK10" s="1">
        <f>IFERROR(VLOOKUP($A10,Round59[],5,FALSE), 0)</f>
        <v>0</v>
      </c>
      <c r="BL10" s="1">
        <f>IFERROR(VLOOKUP($A10,Round60[],5,FALSE), 0)</f>
        <v>0</v>
      </c>
      <c r="BM10" s="36">
        <f>IFERROR(VLOOKUP($A10,Round61[],5,FALSE), 0)</f>
        <v>2</v>
      </c>
      <c r="BN10" s="36">
        <f>IFERROR(VLOOKUP($A10,Round62[],5,FALSE), 0)</f>
        <v>3</v>
      </c>
    </row>
    <row r="11" spans="1:66" ht="22.5" x14ac:dyDescent="0.25">
      <c r="A11" s="1">
        <v>27857</v>
      </c>
      <c r="B11" s="39" t="s">
        <v>102</v>
      </c>
      <c r="C11" s="37">
        <f xml:space="preserve"> SUM(TotalPoints[[#This Row],[دور 1]:[دور 62]])</f>
        <v>119</v>
      </c>
      <c r="D11" s="42">
        <f>COUNTIF(TotalPoints[[#This Row],[دور 1]:[دور 62]], "&gt;0")</f>
        <v>47</v>
      </c>
      <c r="E11" s="36">
        <f>IFERROR(VLOOKUP($A11,Round01[],5,FALSE), 0)</f>
        <v>3</v>
      </c>
      <c r="F11" s="36">
        <f>IFERROR(VLOOKUP($A11,Round02[],5,FALSE), 0)</f>
        <v>0</v>
      </c>
      <c r="G11" s="36">
        <f>IFERROR(VLOOKUP($A11,Round03[],5,FALSE), 0)</f>
        <v>1</v>
      </c>
      <c r="H11" s="36">
        <f>IFERROR(VLOOKUP($A11,Round04[],5,FALSE), 0)</f>
        <v>3</v>
      </c>
      <c r="I11" s="36">
        <f>IFERROR(VLOOKUP($A11,Round05[],5,FALSE), 0)</f>
        <v>1</v>
      </c>
      <c r="J11" s="36">
        <f>IFERROR(VLOOKUP($A11,Round06[],5,FALSE), 0)</f>
        <v>3</v>
      </c>
      <c r="K11" s="36">
        <f>IFERROR(VLOOKUP($A11,Round07[],5,FALSE), 0)</f>
        <v>0</v>
      </c>
      <c r="L11" s="36">
        <f>IFERROR(VLOOKUP($A11,Round08[],5,FALSE), 0)</f>
        <v>3</v>
      </c>
      <c r="M11" s="36">
        <f>IFERROR(VLOOKUP($A11,Round09[],5,FALSE), 0)</f>
        <v>0</v>
      </c>
      <c r="N11" s="36">
        <f>IFERROR(VLOOKUP($A11,Round10[],5,FALSE), 0)</f>
        <v>1</v>
      </c>
      <c r="O11" s="36">
        <f>IFERROR(VLOOKUP($A11,Round11[],5,FALSE), 0)</f>
        <v>2</v>
      </c>
      <c r="P11" s="36">
        <f>IFERROR(VLOOKUP($A11,Round12[],5,FALSE), 0)</f>
        <v>0</v>
      </c>
      <c r="Q11" s="36">
        <f>IFERROR(VLOOKUP($A11,Round13[],5,FALSE), 0)</f>
        <v>2</v>
      </c>
      <c r="R11" s="36">
        <f>IFERROR(VLOOKUP($A11,Round14[],5,FALSE), 0)</f>
        <v>1</v>
      </c>
      <c r="S11" s="36">
        <f>IFERROR(VLOOKUP($A11,Round15[],5,FALSE), 0)</f>
        <v>3</v>
      </c>
      <c r="T11" s="36">
        <f>IFERROR(VLOOKUP($A11,Round16[],5,FALSE), 0)</f>
        <v>0</v>
      </c>
      <c r="U11" s="36">
        <f>IFERROR(VLOOKUP($A11,Round17[],5,FALSE), 0)</f>
        <v>0</v>
      </c>
      <c r="V11" s="36">
        <f>IFERROR(VLOOKUP($A11,Round18[],5,FALSE), 0)</f>
        <v>6</v>
      </c>
      <c r="W11" s="36">
        <f>IFERROR(VLOOKUP($A11,Round19[],5,FALSE), 0)</f>
        <v>5</v>
      </c>
      <c r="X11" s="36">
        <f>IFERROR(VLOOKUP($A11,Round20[],5,FALSE), 0)</f>
        <v>1</v>
      </c>
      <c r="Y11" s="36">
        <f>IFERROR(VLOOKUP($A11,Round21[],5,FALSE), 0)</f>
        <v>1</v>
      </c>
      <c r="Z11" s="36">
        <f>IFERROR(VLOOKUP($A11,Round22[],5,FALSE), 0)</f>
        <v>2</v>
      </c>
      <c r="AA11" s="36">
        <f>IFERROR(VLOOKUP($A11,Round23[],5,FALSE), 0)</f>
        <v>4</v>
      </c>
      <c r="AB11" s="36">
        <f>IFERROR(VLOOKUP($A11,'دور 24'!$A$2:$E$41,5,FALSE), 0)</f>
        <v>0</v>
      </c>
      <c r="AC11" s="36">
        <f>IFERROR(VLOOKUP($A11,Round25[],5,FALSE), 0)</f>
        <v>1</v>
      </c>
      <c r="AD11" s="36">
        <f>IFERROR(VLOOKUP($A11,Round26[],5,FALSE), 0)</f>
        <v>1</v>
      </c>
      <c r="AE11" s="36">
        <f>IFERROR(VLOOKUP($A11,Round27[],5,FALSE), 0)</f>
        <v>5</v>
      </c>
      <c r="AF11" s="36">
        <f>IFERROR(VLOOKUP($A11,Round28[],5,FALSE), 0)</f>
        <v>7</v>
      </c>
      <c r="AG11" s="36">
        <f>IFERROR(VLOOKUP($A11,Round29[],5,FALSE), 0)</f>
        <v>3</v>
      </c>
      <c r="AH11" s="36">
        <f>IFERROR(VLOOKUP($A11,Round30[],5,FALSE), 0)</f>
        <v>0</v>
      </c>
      <c r="AI11" s="36">
        <f>IFERROR(VLOOKUP($A11,Round31[],5,FALSE), 0)</f>
        <v>5</v>
      </c>
      <c r="AJ11" s="36">
        <f>IFERROR(VLOOKUP($A11,Round32[],5,FALSE), 0)</f>
        <v>3</v>
      </c>
      <c r="AK11" s="36">
        <f>IFERROR(VLOOKUP($A11,Round33[],5,FALSE), 0)</f>
        <v>3</v>
      </c>
      <c r="AL11" s="36">
        <f>IFERROR(VLOOKUP($A11,Round34[],5,FALSE), 0)</f>
        <v>3</v>
      </c>
      <c r="AM11" s="36">
        <f>IFERROR(VLOOKUP($A11,Round35[],5,FALSE), 0)</f>
        <v>1</v>
      </c>
      <c r="AN11" s="36">
        <f>IFERROR(VLOOKUP($A11,Round36[],5,FALSE), 0)</f>
        <v>1</v>
      </c>
      <c r="AO11" s="36">
        <f>IFERROR(VLOOKUP($A11,Round37[],5,FALSE), 0)</f>
        <v>2</v>
      </c>
      <c r="AP11" s="36">
        <f>IFERROR(VLOOKUP($A11,Round38[],5,FALSE), 0)</f>
        <v>1</v>
      </c>
      <c r="AQ11" s="36">
        <f>IFERROR(VLOOKUP($A11,Round39[],5,FALSE), 0)</f>
        <v>0</v>
      </c>
      <c r="AR11" s="36">
        <f>IFERROR(VLOOKUP($A11,Round40[],5,FALSE), 0)</f>
        <v>2</v>
      </c>
      <c r="AS11" s="36">
        <f>IFERROR(VLOOKUP($A11,Round41[],5,FALSE), 0)</f>
        <v>0</v>
      </c>
      <c r="AT11" s="36">
        <f>IFERROR(VLOOKUP($A11,Round42[],5,FALSE), 0)</f>
        <v>1</v>
      </c>
      <c r="AU11" s="36">
        <f>IFERROR(VLOOKUP($A11,Round43[],5,FALSE), 0)</f>
        <v>3</v>
      </c>
      <c r="AV11" s="36">
        <f>IFERROR(VLOOKUP($A11,Round44[],5,FALSE), 0)</f>
        <v>1</v>
      </c>
      <c r="AW11" s="36">
        <f>IFERROR(VLOOKUP($A11,Round45[],5,FALSE), 0)</f>
        <v>5</v>
      </c>
      <c r="AX11" s="36">
        <f>IFERROR(VLOOKUP($A11,Round46[],5,FALSE), 0)</f>
        <v>1</v>
      </c>
      <c r="AY11" s="36">
        <f>IFERROR(VLOOKUP($A11,Round47[],5,FALSE), 0)</f>
        <v>3</v>
      </c>
      <c r="AZ11" s="36">
        <f>IFERROR(VLOOKUP($A11,Round48[],5,FALSE), 0)</f>
        <v>2</v>
      </c>
      <c r="BA11" s="36">
        <f>IFERROR(VLOOKUP($A11,Round49[],5,FALSE), 0)</f>
        <v>4</v>
      </c>
      <c r="BB11" s="36">
        <f>IFERROR(VLOOKUP($A11,Round50[],5,FALSE), 0)</f>
        <v>1</v>
      </c>
      <c r="BC11" s="36">
        <f>IFERROR(VLOOKUP($A11,Round51[],5,FALSE), 0)</f>
        <v>0</v>
      </c>
      <c r="BD11" s="36">
        <f>IFERROR(VLOOKUP($A11,Round52[],5,FALSE), 0)</f>
        <v>0</v>
      </c>
      <c r="BE11" s="36">
        <f>IFERROR(VLOOKUP($A11,Round53[],5,FALSE), 0)</f>
        <v>1</v>
      </c>
      <c r="BF11" s="36">
        <f>IFERROR(VLOOKUP($A11,Round54[],5,FALSE), 0)</f>
        <v>0</v>
      </c>
      <c r="BG11" s="36">
        <f>IFERROR(VLOOKUP($A11,Round55[],5,FALSE), 0)</f>
        <v>0</v>
      </c>
      <c r="BH11" s="36">
        <f>IFERROR(VLOOKUP($A11,Round56[],5,FALSE), 0)</f>
        <v>0</v>
      </c>
      <c r="BI11" s="36">
        <f>IFERROR(VLOOKUP($A11,Round57[],5,FALSE), 0)</f>
        <v>1</v>
      </c>
      <c r="BJ11" s="36">
        <f>IFERROR(VLOOKUP($A11,Round58[],5,FALSE), 0)</f>
        <v>4</v>
      </c>
      <c r="BK11" s="36">
        <f>IFERROR(VLOOKUP($A11,Round59[],5,FALSE), 0)</f>
        <v>3</v>
      </c>
      <c r="BL11" s="36">
        <f>IFERROR(VLOOKUP($A11,Round60[],5,FALSE), 0)</f>
        <v>1</v>
      </c>
      <c r="BM11" s="36">
        <f>IFERROR(VLOOKUP($A11,Round61[],5,FALSE), 0)</f>
        <v>4</v>
      </c>
      <c r="BN11" s="36">
        <f>IFERROR(VLOOKUP($A11,Round62[],5,FALSE), 0)</f>
        <v>4</v>
      </c>
    </row>
    <row r="12" spans="1:66" ht="22.5" x14ac:dyDescent="0.25">
      <c r="A12" s="1">
        <v>26298</v>
      </c>
      <c r="B12" s="39" t="s">
        <v>146</v>
      </c>
      <c r="C12" s="37">
        <f xml:space="preserve"> SUM(TotalPoints[[#This Row],[دور 1]:[دور 62]])</f>
        <v>114</v>
      </c>
      <c r="D12" s="42">
        <f>COUNTIF(TotalPoints[[#This Row],[دور 1]:[دور 62]], "&gt;0")</f>
        <v>39</v>
      </c>
      <c r="E12" s="36">
        <f>IFERROR(VLOOKUP($A12,Round01[],5,FALSE), 0)</f>
        <v>2</v>
      </c>
      <c r="F12" s="36">
        <f>IFERROR(VLOOKUP($A12,Round02[],5,FALSE), 0)</f>
        <v>0</v>
      </c>
      <c r="G12" s="36">
        <f>IFERROR(VLOOKUP($A12,Round03[],5,FALSE), 0)</f>
        <v>2</v>
      </c>
      <c r="H12" s="36">
        <f>IFERROR(VLOOKUP($A12,Round04[],5,FALSE), 0)</f>
        <v>1</v>
      </c>
      <c r="I12" s="36">
        <f>IFERROR(VLOOKUP($A12,Round05[],5,FALSE), 0)</f>
        <v>1</v>
      </c>
      <c r="J12" s="36">
        <f>IFERROR(VLOOKUP($A12,Round06[],5,FALSE), 0)</f>
        <v>5</v>
      </c>
      <c r="K12" s="36">
        <f>IFERROR(VLOOKUP($A12,Round07[],5,FALSE), 0)</f>
        <v>1</v>
      </c>
      <c r="L12" s="36">
        <f>IFERROR(VLOOKUP($A12,Round08[],5,FALSE), 0)</f>
        <v>0</v>
      </c>
      <c r="M12" s="36">
        <f>IFERROR(VLOOKUP($A12,Round09[],5,FALSE), 0)</f>
        <v>0</v>
      </c>
      <c r="N12" s="36">
        <f>IFERROR(VLOOKUP($A12,Round10[],5,FALSE), 0)</f>
        <v>2</v>
      </c>
      <c r="O12" s="36">
        <f>IFERROR(VLOOKUP($A12,Round11[],5,FALSE), 0)</f>
        <v>2</v>
      </c>
      <c r="P12" s="36">
        <f>IFERROR(VLOOKUP($A12,Round12[],5,FALSE), 0)</f>
        <v>1</v>
      </c>
      <c r="Q12" s="36">
        <f>IFERROR(VLOOKUP($A12,Round13[],5,FALSE), 0)</f>
        <v>5</v>
      </c>
      <c r="R12" s="36">
        <f>IFERROR(VLOOKUP($A12,Round14[],5,FALSE), 0)</f>
        <v>1</v>
      </c>
      <c r="S12" s="36">
        <f>IFERROR(VLOOKUP($A12,Round15[],5,FALSE), 0)</f>
        <v>4</v>
      </c>
      <c r="T12" s="36">
        <f>IFERROR(VLOOKUP($A12,Round16[],5,FALSE), 0)</f>
        <v>0</v>
      </c>
      <c r="U12" s="36">
        <f>IFERROR(VLOOKUP($A12,Round17[],5,FALSE), 0)</f>
        <v>0</v>
      </c>
      <c r="V12" s="36">
        <f>IFERROR(VLOOKUP($A12,Round18[],5,FALSE), 0)</f>
        <v>5</v>
      </c>
      <c r="W12" s="36">
        <f>IFERROR(VLOOKUP($A12,Round19[],5,FALSE), 0)</f>
        <v>1</v>
      </c>
      <c r="X12" s="36">
        <f>IFERROR(VLOOKUP($A12,Round20[],5,FALSE), 0)</f>
        <v>4</v>
      </c>
      <c r="Y12" s="36">
        <f>IFERROR(VLOOKUP($A12,Round21[],5,FALSE), 0)</f>
        <v>1</v>
      </c>
      <c r="Z12" s="36">
        <f>IFERROR(VLOOKUP($A12,Round22[],5,FALSE), 0)</f>
        <v>5</v>
      </c>
      <c r="AA12" s="36">
        <f>IFERROR(VLOOKUP($A12,Round23[],5,FALSE), 0)</f>
        <v>1</v>
      </c>
      <c r="AB12" s="36">
        <f>IFERROR(VLOOKUP($A12,'دور 24'!$A$2:$E$41,5,FALSE), 0)</f>
        <v>0</v>
      </c>
      <c r="AC12" s="36">
        <f>IFERROR(VLOOKUP($A12,Round25[],5,FALSE), 0)</f>
        <v>0</v>
      </c>
      <c r="AD12" s="36">
        <f>IFERROR(VLOOKUP($A12,Round26[],5,FALSE), 0)</f>
        <v>0</v>
      </c>
      <c r="AE12" s="36">
        <f>IFERROR(VLOOKUP($A12,Round27[],5,FALSE), 0)</f>
        <v>7</v>
      </c>
      <c r="AF12" s="36">
        <f>IFERROR(VLOOKUP($A12,Round28[],5,FALSE), 0)</f>
        <v>0</v>
      </c>
      <c r="AG12" s="36">
        <f>IFERROR(VLOOKUP($A12,Round29[],5,FALSE), 0)</f>
        <v>4</v>
      </c>
      <c r="AH12" s="36">
        <f>IFERROR(VLOOKUP($A12,Round30[],5,FALSE), 0)</f>
        <v>0</v>
      </c>
      <c r="AI12" s="36">
        <f>IFERROR(VLOOKUP($A12,Round31[],5,FALSE), 0)</f>
        <v>0</v>
      </c>
      <c r="AJ12" s="36">
        <f>IFERROR(VLOOKUP($A12,Round32[],5,FALSE), 0)</f>
        <v>4</v>
      </c>
      <c r="AK12" s="36">
        <f>IFERROR(VLOOKUP($A12,Round33[],5,FALSE), 0)</f>
        <v>2</v>
      </c>
      <c r="AL12" s="36">
        <f>IFERROR(VLOOKUP($A12,Round34[],5,FALSE), 0)</f>
        <v>0</v>
      </c>
      <c r="AM12" s="36">
        <f>IFERROR(VLOOKUP($A12,Round35[],5,FALSE), 0)</f>
        <v>6</v>
      </c>
      <c r="AN12" s="36">
        <f>IFERROR(VLOOKUP($A12,Round36[],5,FALSE), 0)</f>
        <v>3</v>
      </c>
      <c r="AO12" s="36">
        <f>IFERROR(VLOOKUP($A12,Round37[],5,FALSE), 0)</f>
        <v>1</v>
      </c>
      <c r="AP12" s="36">
        <f>IFERROR(VLOOKUP($A12,Round38[],5,FALSE), 0)</f>
        <v>6</v>
      </c>
      <c r="AQ12" s="36">
        <f>IFERROR(VLOOKUP($A12,Round39[],5,FALSE), 0)</f>
        <v>1</v>
      </c>
      <c r="AR12" s="36">
        <f>IFERROR(VLOOKUP($A12,Round40[],5,FALSE), 0)</f>
        <v>3</v>
      </c>
      <c r="AS12" s="36">
        <f>IFERROR(VLOOKUP($A12,Round41[],5,FALSE), 0)</f>
        <v>0</v>
      </c>
      <c r="AT12" s="36">
        <f>IFERROR(VLOOKUP($A12,Round42[],5,FALSE), 0)</f>
        <v>1</v>
      </c>
      <c r="AU12" s="36">
        <f>IFERROR(VLOOKUP($A12,Round43[],5,FALSE), 0)</f>
        <v>0</v>
      </c>
      <c r="AV12" s="36">
        <f>IFERROR(VLOOKUP($A12,Round44[],5,FALSE), 0)</f>
        <v>2</v>
      </c>
      <c r="AW12" s="36">
        <f>IFERROR(VLOOKUP($A12,Round45[],5,FALSE), 0)</f>
        <v>2</v>
      </c>
      <c r="AX12" s="36">
        <f>IFERROR(VLOOKUP($A12,Round46[],5,FALSE), 0)</f>
        <v>0</v>
      </c>
      <c r="AY12" s="36">
        <f>IFERROR(VLOOKUP($A12,Round47[],5,FALSE), 0)</f>
        <v>0</v>
      </c>
      <c r="AZ12" s="36">
        <f>IFERROR(VLOOKUP($A12,Round48[],5,FALSE), 0)</f>
        <v>0</v>
      </c>
      <c r="BA12" s="36">
        <f>IFERROR(VLOOKUP($A12,Round49[],5,FALSE), 0)</f>
        <v>3</v>
      </c>
      <c r="BB12" s="36">
        <f>IFERROR(VLOOKUP($A12,Round50[],5,FALSE), 0)</f>
        <v>6</v>
      </c>
      <c r="BC12" s="36">
        <f>IFERROR(VLOOKUP($A12,Round51[],5,FALSE), 0)</f>
        <v>0</v>
      </c>
      <c r="BD12" s="36">
        <f>IFERROR(VLOOKUP($A12,Round52[],5,FALSE), 0)</f>
        <v>0</v>
      </c>
      <c r="BE12" s="36">
        <f>IFERROR(VLOOKUP($A12,Round53[],5,FALSE), 0)</f>
        <v>5</v>
      </c>
      <c r="BF12" s="36">
        <f>IFERROR(VLOOKUP($A12,Round54[],5,FALSE), 0)</f>
        <v>0</v>
      </c>
      <c r="BG12" s="36">
        <f>IFERROR(VLOOKUP($A12,Round55[],5,FALSE), 0)</f>
        <v>0</v>
      </c>
      <c r="BH12" s="36">
        <f>IFERROR(VLOOKUP($A12,Round56[],5,FALSE), 0)</f>
        <v>0</v>
      </c>
      <c r="BI12" s="36">
        <f>IFERROR(VLOOKUP($A12,Round57[],5,FALSE), 0)</f>
        <v>2</v>
      </c>
      <c r="BJ12" s="36">
        <f>IFERROR(VLOOKUP($A12,Round58[],5,FALSE), 0)</f>
        <v>1</v>
      </c>
      <c r="BK12" s="36">
        <f>IFERROR(VLOOKUP($A12,Round59[],5,FALSE), 0)</f>
        <v>2</v>
      </c>
      <c r="BL12" s="36">
        <f>IFERROR(VLOOKUP($A12,Round60[],5,FALSE), 0)</f>
        <v>3</v>
      </c>
      <c r="BM12" s="36">
        <f>IFERROR(VLOOKUP($A12,Round61[],5,FALSE), 0)</f>
        <v>6</v>
      </c>
      <c r="BN12" s="36">
        <f>IFERROR(VLOOKUP($A12,Round62[],5,FALSE), 0)</f>
        <v>0</v>
      </c>
    </row>
    <row r="13" spans="1:66" ht="22.5" x14ac:dyDescent="0.25">
      <c r="A13" s="1">
        <v>29560</v>
      </c>
      <c r="B13" s="39" t="s">
        <v>140</v>
      </c>
      <c r="C13" s="37">
        <f xml:space="preserve"> SUM(TotalPoints[[#This Row],[دور 1]:[دور 62]])</f>
        <v>114</v>
      </c>
      <c r="D13" s="42">
        <f>COUNTIF(TotalPoints[[#This Row],[دور 1]:[دور 62]], "&gt;0")</f>
        <v>39</v>
      </c>
      <c r="E13" s="36">
        <f>IFERROR(VLOOKUP($A13,Round01[],5,FALSE), 0)</f>
        <v>2</v>
      </c>
      <c r="F13" s="36">
        <f>IFERROR(VLOOKUP($A13,Round02[],5,FALSE), 0)</f>
        <v>0</v>
      </c>
      <c r="G13" s="36">
        <f>IFERROR(VLOOKUP($A13,Round03[],5,FALSE), 0)</f>
        <v>1</v>
      </c>
      <c r="H13" s="36">
        <f>IFERROR(VLOOKUP($A13,Round04[],5,FALSE), 0)</f>
        <v>3</v>
      </c>
      <c r="I13" s="36">
        <f>IFERROR(VLOOKUP($A13,Round05[],5,FALSE), 0)</f>
        <v>1</v>
      </c>
      <c r="J13" s="36">
        <f>IFERROR(VLOOKUP($A13,Round06[],5,FALSE), 0)</f>
        <v>8</v>
      </c>
      <c r="K13" s="1">
        <f>IFERROR(VLOOKUP($A13,Round07[],5,FALSE), 0)</f>
        <v>0</v>
      </c>
      <c r="L13" s="1">
        <f>IFERROR(VLOOKUP($A13,Round08[],5,FALSE), 0)</f>
        <v>6</v>
      </c>
      <c r="M13" s="1">
        <f>IFERROR(VLOOKUP($A13,Round09[],5,FALSE), 0)</f>
        <v>0</v>
      </c>
      <c r="N13" s="1">
        <f>IFERROR(VLOOKUP($A13,Round10[],5,FALSE), 0)</f>
        <v>1</v>
      </c>
      <c r="O13" s="1">
        <f>IFERROR(VLOOKUP($A13,Round11[],5,FALSE), 0)</f>
        <v>2</v>
      </c>
      <c r="P13" s="1">
        <f>IFERROR(VLOOKUP($A13,Round12[],5,FALSE), 0)</f>
        <v>0</v>
      </c>
      <c r="Q13" s="1">
        <f>IFERROR(VLOOKUP($A13,Round13[],5,FALSE), 0)</f>
        <v>3</v>
      </c>
      <c r="R13" s="1">
        <f>IFERROR(VLOOKUP($A13,Round14[],5,FALSE), 0)</f>
        <v>0</v>
      </c>
      <c r="S13" s="1">
        <f>IFERROR(VLOOKUP($A13,Round15[],5,FALSE), 0)</f>
        <v>3</v>
      </c>
      <c r="T13" s="1">
        <f>IFERROR(VLOOKUP($A13,Round16[],5,FALSE), 0)</f>
        <v>0</v>
      </c>
      <c r="U13" s="1">
        <f>IFERROR(VLOOKUP($A13,Round17[],5,FALSE), 0)</f>
        <v>3</v>
      </c>
      <c r="V13" s="1">
        <f>IFERROR(VLOOKUP($A13,Round18[],5,FALSE), 0)</f>
        <v>7</v>
      </c>
      <c r="W13" s="1">
        <f>IFERROR(VLOOKUP($A13,Round19[],5,FALSE), 0)</f>
        <v>2</v>
      </c>
      <c r="X13" s="1">
        <f>IFERROR(VLOOKUP($A13,Round20[],5,FALSE), 0)</f>
        <v>1</v>
      </c>
      <c r="Y13" s="1">
        <f>IFERROR(VLOOKUP($A13,Round21[],5,FALSE), 0)</f>
        <v>3</v>
      </c>
      <c r="Z13" s="1">
        <f>IFERROR(VLOOKUP($A13,Round22[],5,FALSE), 0)</f>
        <v>6</v>
      </c>
      <c r="AA13" s="1">
        <f>IFERROR(VLOOKUP($A13,Round23[],5,FALSE), 0)</f>
        <v>1</v>
      </c>
      <c r="AB13" s="1">
        <f>IFERROR(VLOOKUP($A13,'دور 24'!$A$2:$E$41,5,FALSE), 0)</f>
        <v>0</v>
      </c>
      <c r="AC13" s="1">
        <f>IFERROR(VLOOKUP($A13,Round25[],5,FALSE), 0)</f>
        <v>0</v>
      </c>
      <c r="AD13" s="1">
        <f>IFERROR(VLOOKUP($A13,Round26[],5,FALSE), 0)</f>
        <v>1</v>
      </c>
      <c r="AE13" s="1">
        <f>IFERROR(VLOOKUP($A13,Round27[],5,FALSE), 0)</f>
        <v>1</v>
      </c>
      <c r="AF13" s="1">
        <f>IFERROR(VLOOKUP($A13,Round28[],5,FALSE), 0)</f>
        <v>3</v>
      </c>
      <c r="AG13" s="1">
        <f>IFERROR(VLOOKUP($A13,Round29[],5,FALSE), 0)</f>
        <v>4</v>
      </c>
      <c r="AH13" s="1">
        <f>IFERROR(VLOOKUP($A13,Round30[],5,FALSE), 0)</f>
        <v>0</v>
      </c>
      <c r="AI13" s="1">
        <f>IFERROR(VLOOKUP($A13,Round31[],5,FALSE), 0)</f>
        <v>5</v>
      </c>
      <c r="AJ13" s="1">
        <f>IFERROR(VLOOKUP($A13,Round32[],5,FALSE), 0)</f>
        <v>0</v>
      </c>
      <c r="AK13" s="1">
        <f>IFERROR(VLOOKUP($A13,Round33[],5,FALSE), 0)</f>
        <v>1</v>
      </c>
      <c r="AL13" s="1">
        <f>IFERROR(VLOOKUP($A13,Round34[],5,FALSE), 0)</f>
        <v>3</v>
      </c>
      <c r="AM13" s="1">
        <f>IFERROR(VLOOKUP($A13,Round35[],5,FALSE), 0)</f>
        <v>6</v>
      </c>
      <c r="AN13" s="1">
        <f>IFERROR(VLOOKUP($A13,Round36[],5,FALSE), 0)</f>
        <v>2</v>
      </c>
      <c r="AO13" s="1">
        <f>IFERROR(VLOOKUP($A13,Round37[],5,FALSE), 0)</f>
        <v>1</v>
      </c>
      <c r="AP13" s="1">
        <f>IFERROR(VLOOKUP($A13,Round38[],5,FALSE), 0)</f>
        <v>1</v>
      </c>
      <c r="AQ13" s="1">
        <f>IFERROR(VLOOKUP($A13,Round39[],5,FALSE), 0)</f>
        <v>4</v>
      </c>
      <c r="AR13" s="1">
        <f>IFERROR(VLOOKUP($A13,Round40[],5,FALSE), 0)</f>
        <v>3</v>
      </c>
      <c r="AS13" s="1">
        <f>IFERROR(VLOOKUP($A13,Round41[],5,FALSE), 0)</f>
        <v>5</v>
      </c>
      <c r="AT13" s="1">
        <f>IFERROR(VLOOKUP($A13,Round42[],5,FALSE), 0)</f>
        <v>2</v>
      </c>
      <c r="AU13" s="1">
        <f>IFERROR(VLOOKUP($A13,Round43[],5,FALSE), 0)</f>
        <v>2</v>
      </c>
      <c r="AV13" s="1">
        <f>IFERROR(VLOOKUP($A13,Round44[],5,FALSE), 0)</f>
        <v>2</v>
      </c>
      <c r="AW13" s="1">
        <f>IFERROR(VLOOKUP($A13,Round45[],5,FALSE), 0)</f>
        <v>2</v>
      </c>
      <c r="AX13" s="1">
        <f>IFERROR(VLOOKUP($A13,Round46[],5,FALSE), 0)</f>
        <v>0</v>
      </c>
      <c r="AY13" s="1">
        <f>IFERROR(VLOOKUP($A13,Round47[],5,FALSE), 0)</f>
        <v>1</v>
      </c>
      <c r="AZ13" s="1">
        <f>IFERROR(VLOOKUP($A13,Round48[],5,FALSE), 0)</f>
        <v>4</v>
      </c>
      <c r="BA13" s="1">
        <f>IFERROR(VLOOKUP($A13,Round49[],5,FALSE), 0)</f>
        <v>2</v>
      </c>
      <c r="BB13" s="1">
        <f>IFERROR(VLOOKUP($A13,Round50[],5,FALSE), 0)</f>
        <v>6</v>
      </c>
      <c r="BC13" s="1">
        <f>IFERROR(VLOOKUP($A13,Round51[],5,FALSE), 0)</f>
        <v>0</v>
      </c>
      <c r="BD13" s="1">
        <f>IFERROR(VLOOKUP($A13,Round52[],5,FALSE), 0)</f>
        <v>0</v>
      </c>
      <c r="BE13" s="1">
        <f>IFERROR(VLOOKUP($A13,Round53[],5,FALSE), 0)</f>
        <v>0</v>
      </c>
      <c r="BF13" s="1">
        <f>IFERROR(VLOOKUP($A13,Round54[],5,FALSE), 0)</f>
        <v>0</v>
      </c>
      <c r="BG13" s="1">
        <f>IFERROR(VLOOKUP($A13,Round55[],5,FALSE), 0)</f>
        <v>0</v>
      </c>
      <c r="BH13" s="1">
        <f>IFERROR(VLOOKUP($A13,Round56[],5,FALSE), 0)</f>
        <v>0</v>
      </c>
      <c r="BI13" s="1">
        <f>IFERROR(VLOOKUP($A13,Round57[],5,FALSE), 0)</f>
        <v>0</v>
      </c>
      <c r="BJ13" s="1">
        <f>IFERROR(VLOOKUP($A13,Round58[],5,FALSE), 0)</f>
        <v>0</v>
      </c>
      <c r="BK13" s="1">
        <f>IFERROR(VLOOKUP($A13,Round59[],5,FALSE), 0)</f>
        <v>0</v>
      </c>
      <c r="BL13" s="1">
        <f>IFERROR(VLOOKUP($A13,Round60[],5,FALSE), 0)</f>
        <v>0</v>
      </c>
      <c r="BM13" s="36">
        <f>IFERROR(VLOOKUP($A13,Round61[],5,FALSE), 0)</f>
        <v>0</v>
      </c>
      <c r="BN13" s="36">
        <f>IFERROR(VLOOKUP($A13,Round62[],5,FALSE), 0)</f>
        <v>0</v>
      </c>
    </row>
    <row r="14" spans="1:66" ht="22.5" x14ac:dyDescent="0.25">
      <c r="A14" s="1">
        <v>29536</v>
      </c>
      <c r="B14" s="39" t="s">
        <v>69</v>
      </c>
      <c r="C14" s="37">
        <f xml:space="preserve"> SUM(TotalPoints[[#This Row],[دور 1]:[دور 62]])</f>
        <v>114</v>
      </c>
      <c r="D14" s="42">
        <f>COUNTIF(TotalPoints[[#This Row],[دور 1]:[دور 62]], "&gt;0")</f>
        <v>44</v>
      </c>
      <c r="E14" s="36">
        <f>IFERROR(VLOOKUP($A14,Round01[],5,FALSE), 0)</f>
        <v>3</v>
      </c>
      <c r="F14" s="36">
        <f>IFERROR(VLOOKUP($A14,Round02[],5,FALSE), 0)</f>
        <v>0</v>
      </c>
      <c r="G14" s="36">
        <f>IFERROR(VLOOKUP($A14,Round03[],5,FALSE), 0)</f>
        <v>1</v>
      </c>
      <c r="H14" s="36">
        <f>IFERROR(VLOOKUP($A14,Round04[],5,FALSE), 0)</f>
        <v>3</v>
      </c>
      <c r="I14" s="36">
        <f>IFERROR(VLOOKUP($A14,Round05[],5,FALSE), 0)</f>
        <v>1</v>
      </c>
      <c r="J14" s="36">
        <f>IFERROR(VLOOKUP($A14,Round06[],5,FALSE), 0)</f>
        <v>7</v>
      </c>
      <c r="K14" s="1">
        <f>IFERROR(VLOOKUP($A14,Round07[],5,FALSE), 0)</f>
        <v>0</v>
      </c>
      <c r="L14" s="1">
        <f>IFERROR(VLOOKUP($A14,Round08[],5,FALSE), 0)</f>
        <v>3</v>
      </c>
      <c r="M14" s="1">
        <f>IFERROR(VLOOKUP($A14,Round09[],5,FALSE), 0)</f>
        <v>0</v>
      </c>
      <c r="N14" s="1">
        <f>IFERROR(VLOOKUP($A14,Round10[],5,FALSE), 0)</f>
        <v>1</v>
      </c>
      <c r="O14" s="1">
        <f>IFERROR(VLOOKUP($A14,Round11[],5,FALSE), 0)</f>
        <v>5</v>
      </c>
      <c r="P14" s="1">
        <f>IFERROR(VLOOKUP($A14,Round12[],5,FALSE), 0)</f>
        <v>1</v>
      </c>
      <c r="Q14" s="1">
        <f>IFERROR(VLOOKUP($A14,Round13[],5,FALSE), 0)</f>
        <v>5</v>
      </c>
      <c r="R14" s="1">
        <f>IFERROR(VLOOKUP($A14,Round14[],5,FALSE), 0)</f>
        <v>4</v>
      </c>
      <c r="S14" s="1">
        <f>IFERROR(VLOOKUP($A14,Round15[],5,FALSE), 0)</f>
        <v>4</v>
      </c>
      <c r="T14" s="1">
        <f>IFERROR(VLOOKUP($A14,Round16[],5,FALSE), 0)</f>
        <v>0</v>
      </c>
      <c r="U14" s="1">
        <f>IFERROR(VLOOKUP($A14,Round17[],5,FALSE), 0)</f>
        <v>1</v>
      </c>
      <c r="V14" s="1">
        <f>IFERROR(VLOOKUP($A14,Round18[],5,FALSE), 0)</f>
        <v>6</v>
      </c>
      <c r="W14" s="1">
        <f>IFERROR(VLOOKUP($A14,Round19[],5,FALSE), 0)</f>
        <v>2</v>
      </c>
      <c r="X14" s="1">
        <f>IFERROR(VLOOKUP($A14,Round20[],5,FALSE), 0)</f>
        <v>2</v>
      </c>
      <c r="Y14" s="1">
        <f>IFERROR(VLOOKUP($A14,Round21[],5,FALSE), 0)</f>
        <v>1</v>
      </c>
      <c r="Z14" s="1">
        <f>IFERROR(VLOOKUP($A14,Round22[],5,FALSE), 0)</f>
        <v>7</v>
      </c>
      <c r="AA14" s="1">
        <f>IFERROR(VLOOKUP($A14,Round23[],5,FALSE), 0)</f>
        <v>4</v>
      </c>
      <c r="AB14" s="1">
        <f>IFERROR(VLOOKUP($A14,'دور 24'!$A$2:$E$41,5,FALSE), 0)</f>
        <v>1</v>
      </c>
      <c r="AC14" s="1">
        <f>IFERROR(VLOOKUP($A14,Round25[],5,FALSE), 0)</f>
        <v>1</v>
      </c>
      <c r="AD14" s="1">
        <f>IFERROR(VLOOKUP($A14,Round26[],5,FALSE), 0)</f>
        <v>2</v>
      </c>
      <c r="AE14" s="1">
        <f>IFERROR(VLOOKUP($A14,Round27[],5,FALSE), 0)</f>
        <v>3</v>
      </c>
      <c r="AF14" s="1">
        <f>IFERROR(VLOOKUP($A14,Round28[],5,FALSE), 0)</f>
        <v>1</v>
      </c>
      <c r="AG14" s="1">
        <f>IFERROR(VLOOKUP($A14,Round29[],5,FALSE), 0)</f>
        <v>2</v>
      </c>
      <c r="AH14" s="1">
        <f>IFERROR(VLOOKUP($A14,Round30[],5,FALSE), 0)</f>
        <v>0</v>
      </c>
      <c r="AI14" s="1">
        <f>IFERROR(VLOOKUP($A14,Round31[],5,FALSE), 0)</f>
        <v>6</v>
      </c>
      <c r="AJ14" s="1">
        <f>IFERROR(VLOOKUP($A14,Round32[],5,FALSE), 0)</f>
        <v>0</v>
      </c>
      <c r="AK14" s="1">
        <f>IFERROR(VLOOKUP($A14,Round33[],5,FALSE), 0)</f>
        <v>1</v>
      </c>
      <c r="AL14" s="1">
        <f>IFERROR(VLOOKUP($A14,Round34[],5,FALSE), 0)</f>
        <v>4</v>
      </c>
      <c r="AM14" s="1">
        <f>IFERROR(VLOOKUP($A14,Round35[],5,FALSE), 0)</f>
        <v>1</v>
      </c>
      <c r="AN14" s="1">
        <f>IFERROR(VLOOKUP($A14,Round36[],5,FALSE), 0)</f>
        <v>1</v>
      </c>
      <c r="AO14" s="1">
        <f>IFERROR(VLOOKUP($A14,Round37[],5,FALSE), 0)</f>
        <v>1</v>
      </c>
      <c r="AP14" s="1">
        <f>IFERROR(VLOOKUP($A14,Round38[],5,FALSE), 0)</f>
        <v>2</v>
      </c>
      <c r="AQ14" s="1">
        <f>IFERROR(VLOOKUP($A14,Round39[],5,FALSE), 0)</f>
        <v>2</v>
      </c>
      <c r="AR14" s="1">
        <f>IFERROR(VLOOKUP($A14,Round40[],5,FALSE), 0)</f>
        <v>1</v>
      </c>
      <c r="AS14" s="1">
        <f>IFERROR(VLOOKUP($A14,Round41[],5,FALSE), 0)</f>
        <v>3</v>
      </c>
      <c r="AT14" s="1">
        <f>IFERROR(VLOOKUP($A14,Round42[],5,FALSE), 0)</f>
        <v>2</v>
      </c>
      <c r="AU14" s="1">
        <f>IFERROR(VLOOKUP($A14,Round43[],5,FALSE), 0)</f>
        <v>1</v>
      </c>
      <c r="AV14" s="1">
        <f>IFERROR(VLOOKUP($A14,Round44[],5,FALSE), 0)</f>
        <v>1</v>
      </c>
      <c r="AW14" s="1">
        <f>IFERROR(VLOOKUP($A14,Round45[],5,FALSE), 0)</f>
        <v>4</v>
      </c>
      <c r="AX14" s="1">
        <f>IFERROR(VLOOKUP($A14,Round46[],5,FALSE), 0)</f>
        <v>1</v>
      </c>
      <c r="AY14" s="1">
        <f>IFERROR(VLOOKUP($A14,Round47[],5,FALSE), 0)</f>
        <v>2</v>
      </c>
      <c r="AZ14" s="1">
        <f>IFERROR(VLOOKUP($A14,Round48[],5,FALSE), 0)</f>
        <v>0</v>
      </c>
      <c r="BA14" s="1">
        <f>IFERROR(VLOOKUP($A14,Round49[],5,FALSE), 0)</f>
        <v>3</v>
      </c>
      <c r="BB14" s="1">
        <f>IFERROR(VLOOKUP($A14,Round50[],5,FALSE), 0)</f>
        <v>5</v>
      </c>
      <c r="BC14" s="1">
        <f>IFERROR(VLOOKUP($A14,Round51[],5,FALSE), 0)</f>
        <v>0</v>
      </c>
      <c r="BD14" s="1">
        <f>IFERROR(VLOOKUP($A14,Round52[],5,FALSE), 0)</f>
        <v>0</v>
      </c>
      <c r="BE14" s="1">
        <f>IFERROR(VLOOKUP($A14,Round53[],5,FALSE), 0)</f>
        <v>2</v>
      </c>
      <c r="BF14" s="1">
        <f>IFERROR(VLOOKUP($A14,Round54[],5,FALSE), 0)</f>
        <v>0</v>
      </c>
      <c r="BG14" s="1">
        <f>IFERROR(VLOOKUP($A14,Round55[],5,FALSE), 0)</f>
        <v>0</v>
      </c>
      <c r="BH14" s="1">
        <f>IFERROR(VLOOKUP($A14,Round56[],5,FALSE), 0)</f>
        <v>0</v>
      </c>
      <c r="BI14" s="1">
        <f>IFERROR(VLOOKUP($A14,Round57[],5,FALSE), 0)</f>
        <v>0</v>
      </c>
      <c r="BJ14" s="1">
        <f>IFERROR(VLOOKUP($A14,Round58[],5,FALSE), 0)</f>
        <v>0</v>
      </c>
      <c r="BK14" s="1">
        <f>IFERROR(VLOOKUP($A14,Round59[],5,FALSE), 0)</f>
        <v>0</v>
      </c>
      <c r="BL14" s="1">
        <f>IFERROR(VLOOKUP($A14,Round60[],5,FALSE), 0)</f>
        <v>0</v>
      </c>
      <c r="BM14" s="36">
        <f>IFERROR(VLOOKUP($A14,Round61[],5,FALSE), 0)</f>
        <v>0</v>
      </c>
      <c r="BN14" s="36">
        <f>IFERROR(VLOOKUP($A14,Round62[],5,FALSE), 0)</f>
        <v>0</v>
      </c>
    </row>
    <row r="15" spans="1:66" ht="22.5" x14ac:dyDescent="0.25">
      <c r="A15" s="1">
        <v>8946</v>
      </c>
      <c r="B15" s="39" t="s">
        <v>107</v>
      </c>
      <c r="C15" s="37">
        <f xml:space="preserve"> SUM(TotalPoints[[#This Row],[دور 1]:[دور 62]])</f>
        <v>111</v>
      </c>
      <c r="D15" s="42">
        <f>COUNTIF(TotalPoints[[#This Row],[دور 1]:[دور 62]], "&gt;0")</f>
        <v>43</v>
      </c>
      <c r="E15" s="36">
        <f>IFERROR(VLOOKUP($A15,Round01[],5,FALSE), 0)</f>
        <v>2</v>
      </c>
      <c r="F15" s="36">
        <f>IFERROR(VLOOKUP($A15,Round02[],5,FALSE), 0)</f>
        <v>0</v>
      </c>
      <c r="G15" s="36">
        <f>IFERROR(VLOOKUP($A15,Round03[],5,FALSE), 0)</f>
        <v>1</v>
      </c>
      <c r="H15" s="36">
        <f>IFERROR(VLOOKUP($A15,Round04[],5,FALSE), 0)</f>
        <v>1</v>
      </c>
      <c r="I15" s="36">
        <f>IFERROR(VLOOKUP($A15,Round05[],5,FALSE), 0)</f>
        <v>1</v>
      </c>
      <c r="J15" s="36">
        <f>IFERROR(VLOOKUP($A15,Round06[],5,FALSE), 0)</f>
        <v>2</v>
      </c>
      <c r="K15" s="36">
        <f>IFERROR(VLOOKUP($A15,Round07[],5,FALSE), 0)</f>
        <v>0</v>
      </c>
      <c r="L15" s="36">
        <f>IFERROR(VLOOKUP($A15,Round08[],5,FALSE), 0)</f>
        <v>2</v>
      </c>
      <c r="M15" s="36">
        <f>IFERROR(VLOOKUP($A15,Round09[],5,FALSE), 0)</f>
        <v>0</v>
      </c>
      <c r="N15" s="36">
        <f>IFERROR(VLOOKUP($A15,Round10[],5,FALSE), 0)</f>
        <v>1</v>
      </c>
      <c r="O15" s="36">
        <f>IFERROR(VLOOKUP($A15,Round11[],5,FALSE), 0)</f>
        <v>3</v>
      </c>
      <c r="P15" s="36">
        <f>IFERROR(VLOOKUP($A15,Round12[],5,FALSE), 0)</f>
        <v>2</v>
      </c>
      <c r="Q15" s="36">
        <f>IFERROR(VLOOKUP($A15,Round13[],5,FALSE), 0)</f>
        <v>5</v>
      </c>
      <c r="R15" s="36">
        <f>IFERROR(VLOOKUP($A15,Round14[],5,FALSE), 0)</f>
        <v>0</v>
      </c>
      <c r="S15" s="36">
        <f>IFERROR(VLOOKUP($A15,Round15[],5,FALSE), 0)</f>
        <v>3</v>
      </c>
      <c r="T15" s="36">
        <f>IFERROR(VLOOKUP($A15,Round16[],5,FALSE), 0)</f>
        <v>0</v>
      </c>
      <c r="U15" s="36">
        <f>IFERROR(VLOOKUP($A15,Round17[],5,FALSE), 0)</f>
        <v>5</v>
      </c>
      <c r="V15" s="36">
        <f>IFERROR(VLOOKUP($A15,Round18[],5,FALSE), 0)</f>
        <v>7</v>
      </c>
      <c r="W15" s="36">
        <f>IFERROR(VLOOKUP($A15,Round19[],5,FALSE), 0)</f>
        <v>0</v>
      </c>
      <c r="X15" s="36">
        <f>IFERROR(VLOOKUP($A15,Round20[],5,FALSE), 0)</f>
        <v>0</v>
      </c>
      <c r="Y15" s="36">
        <f>IFERROR(VLOOKUP($A15,Round21[],5,FALSE), 0)</f>
        <v>2</v>
      </c>
      <c r="Z15" s="36">
        <f>IFERROR(VLOOKUP($A15,Round22[],5,FALSE), 0)</f>
        <v>0</v>
      </c>
      <c r="AA15" s="36">
        <f>IFERROR(VLOOKUP($A15,Round23[],5,FALSE), 0)</f>
        <v>0</v>
      </c>
      <c r="AB15" s="36">
        <f>IFERROR(VLOOKUP($A15,'دور 24'!$A$2:$E$41,5,FALSE), 0)</f>
        <v>0</v>
      </c>
      <c r="AC15" s="36">
        <f>IFERROR(VLOOKUP($A15,Round25[],5,FALSE), 0)</f>
        <v>1</v>
      </c>
      <c r="AD15" s="36">
        <f>IFERROR(VLOOKUP($A15,Round26[],5,FALSE), 0)</f>
        <v>0</v>
      </c>
      <c r="AE15" s="36">
        <f>IFERROR(VLOOKUP($A15,Round27[],5,FALSE), 0)</f>
        <v>8</v>
      </c>
      <c r="AF15" s="36">
        <f>IFERROR(VLOOKUP($A15,Round28[],5,FALSE), 0)</f>
        <v>3</v>
      </c>
      <c r="AG15" s="36">
        <f>IFERROR(VLOOKUP($A15,Round29[],5,FALSE), 0)</f>
        <v>5</v>
      </c>
      <c r="AH15" s="36">
        <f>IFERROR(VLOOKUP($A15,Round30[],5,FALSE), 0)</f>
        <v>0</v>
      </c>
      <c r="AI15" s="36">
        <f>IFERROR(VLOOKUP($A15,Round31[],5,FALSE), 0)</f>
        <v>3</v>
      </c>
      <c r="AJ15" s="36">
        <f>IFERROR(VLOOKUP($A15,Round32[],5,FALSE), 0)</f>
        <v>0</v>
      </c>
      <c r="AK15" s="36">
        <f>IFERROR(VLOOKUP($A15,Round33[],5,FALSE), 0)</f>
        <v>1</v>
      </c>
      <c r="AL15" s="36">
        <f>IFERROR(VLOOKUP($A15,Round34[],5,FALSE), 0)</f>
        <v>3</v>
      </c>
      <c r="AM15" s="36">
        <f>IFERROR(VLOOKUP($A15,Round35[],5,FALSE), 0)</f>
        <v>3</v>
      </c>
      <c r="AN15" s="36">
        <f>IFERROR(VLOOKUP($A15,Round36[],5,FALSE), 0)</f>
        <v>4</v>
      </c>
      <c r="AO15" s="36">
        <f>IFERROR(VLOOKUP($A15,Round37[],5,FALSE), 0)</f>
        <v>2</v>
      </c>
      <c r="AP15" s="36">
        <f>IFERROR(VLOOKUP($A15,Round38[],5,FALSE), 0)</f>
        <v>2</v>
      </c>
      <c r="AQ15" s="36">
        <f>IFERROR(VLOOKUP($A15,Round39[],5,FALSE), 0)</f>
        <v>1</v>
      </c>
      <c r="AR15" s="36">
        <f>IFERROR(VLOOKUP($A15,Round40[],5,FALSE), 0)</f>
        <v>1</v>
      </c>
      <c r="AS15" s="36">
        <f>IFERROR(VLOOKUP($A15,Round41[],5,FALSE), 0)</f>
        <v>0</v>
      </c>
      <c r="AT15" s="36">
        <f>IFERROR(VLOOKUP($A15,Round42[],5,FALSE), 0)</f>
        <v>1</v>
      </c>
      <c r="AU15" s="36">
        <f>IFERROR(VLOOKUP($A15,Round43[],5,FALSE), 0)</f>
        <v>0</v>
      </c>
      <c r="AV15" s="36">
        <f>IFERROR(VLOOKUP($A15,Round44[],5,FALSE), 0)</f>
        <v>1</v>
      </c>
      <c r="AW15" s="36">
        <f>IFERROR(VLOOKUP($A15,Round45[],5,FALSE), 0)</f>
        <v>0</v>
      </c>
      <c r="AX15" s="36">
        <f>IFERROR(VLOOKUP($A15,Round46[],5,FALSE), 0)</f>
        <v>2</v>
      </c>
      <c r="AY15" s="36">
        <f>IFERROR(VLOOKUP($A15,Round47[],5,FALSE), 0)</f>
        <v>2</v>
      </c>
      <c r="AZ15" s="36">
        <f>IFERROR(VLOOKUP($A15,Round48[],5,FALSE), 0)</f>
        <v>3</v>
      </c>
      <c r="BA15" s="36">
        <f>IFERROR(VLOOKUP($A15,Round49[],5,FALSE), 0)</f>
        <v>2</v>
      </c>
      <c r="BB15" s="36">
        <f>IFERROR(VLOOKUP($A15,Round50[],5,FALSE), 0)</f>
        <v>3</v>
      </c>
      <c r="BC15" s="36">
        <f>IFERROR(VLOOKUP($A15,Round51[],5,FALSE), 0)</f>
        <v>3</v>
      </c>
      <c r="BD15" s="36">
        <f>IFERROR(VLOOKUP($A15,Round52[],5,FALSE), 0)</f>
        <v>0</v>
      </c>
      <c r="BE15" s="36">
        <f>IFERROR(VLOOKUP($A15,Round53[],5,FALSE), 0)</f>
        <v>1</v>
      </c>
      <c r="BF15" s="36">
        <f>IFERROR(VLOOKUP($A15,Round54[],5,FALSE), 0)</f>
        <v>0</v>
      </c>
      <c r="BG15" s="36">
        <f>IFERROR(VLOOKUP($A15,Round55[],5,FALSE), 0)</f>
        <v>0</v>
      </c>
      <c r="BH15" s="36">
        <f>IFERROR(VLOOKUP($A15,Round56[],5,FALSE), 0)</f>
        <v>1</v>
      </c>
      <c r="BI15" s="36">
        <f>IFERROR(VLOOKUP($A15,Round57[],5,FALSE), 0)</f>
        <v>1</v>
      </c>
      <c r="BJ15" s="36">
        <f>IFERROR(VLOOKUP($A15,Round58[],5,FALSE), 0)</f>
        <v>3</v>
      </c>
      <c r="BK15" s="36">
        <f>IFERROR(VLOOKUP($A15,Round59[],5,FALSE), 0)</f>
        <v>6</v>
      </c>
      <c r="BL15" s="36">
        <f>IFERROR(VLOOKUP($A15,Round60[],5,FALSE), 0)</f>
        <v>4</v>
      </c>
      <c r="BM15" s="36">
        <f>IFERROR(VLOOKUP($A15,Round61[],5,FALSE), 0)</f>
        <v>3</v>
      </c>
      <c r="BN15" s="36">
        <f>IFERROR(VLOOKUP($A15,Round62[],5,FALSE), 0)</f>
        <v>1</v>
      </c>
    </row>
    <row r="16" spans="1:66" ht="22.5" x14ac:dyDescent="0.25">
      <c r="A16" s="1">
        <v>22089</v>
      </c>
      <c r="B16" s="39" t="s">
        <v>160</v>
      </c>
      <c r="C16" s="37">
        <f xml:space="preserve"> SUM(TotalPoints[[#This Row],[دور 1]:[دور 62]])</f>
        <v>104</v>
      </c>
      <c r="D16" s="42">
        <f>COUNTIF(TotalPoints[[#This Row],[دور 1]:[دور 62]], "&gt;0")</f>
        <v>40</v>
      </c>
      <c r="E16" s="36">
        <f>IFERROR(VLOOKUP($A16,Round01[],5,FALSE), 0)</f>
        <v>0</v>
      </c>
      <c r="F16" s="36">
        <f>IFERROR(VLOOKUP($A16,Round02[],5,FALSE), 0)</f>
        <v>0</v>
      </c>
      <c r="G16" s="36">
        <f>IFERROR(VLOOKUP($A16,Round03[],5,FALSE), 0)</f>
        <v>1</v>
      </c>
      <c r="H16" s="36">
        <f>IFERROR(VLOOKUP($A16,Round04[],5,FALSE), 0)</f>
        <v>1</v>
      </c>
      <c r="I16" s="36">
        <f>IFERROR(VLOOKUP($A16,Round05[],5,FALSE), 0)</f>
        <v>1</v>
      </c>
      <c r="J16" s="36">
        <f>IFERROR(VLOOKUP($A16,Round06[],5,FALSE), 0)</f>
        <v>3</v>
      </c>
      <c r="K16" s="36">
        <f>IFERROR(VLOOKUP($A16,Round07[],5,FALSE), 0)</f>
        <v>0</v>
      </c>
      <c r="L16" s="36">
        <f>IFERROR(VLOOKUP($A16,Round08[],5,FALSE), 0)</f>
        <v>5</v>
      </c>
      <c r="M16" s="36">
        <f>IFERROR(VLOOKUP($A16,Round09[],5,FALSE), 0)</f>
        <v>0</v>
      </c>
      <c r="N16" s="36">
        <f>IFERROR(VLOOKUP($A16,Round10[],5,FALSE), 0)</f>
        <v>1</v>
      </c>
      <c r="O16" s="36">
        <f>IFERROR(VLOOKUP($A16,Round11[],5,FALSE), 0)</f>
        <v>6</v>
      </c>
      <c r="P16" s="36">
        <f>IFERROR(VLOOKUP($A16,Round12[],5,FALSE), 0)</f>
        <v>1</v>
      </c>
      <c r="Q16" s="36">
        <f>IFERROR(VLOOKUP($A16,Round13[],5,FALSE), 0)</f>
        <v>4</v>
      </c>
      <c r="R16" s="36">
        <f>IFERROR(VLOOKUP($A16,Round14[],5,FALSE), 0)</f>
        <v>3</v>
      </c>
      <c r="S16" s="36">
        <f>IFERROR(VLOOKUP($A16,Round15[],5,FALSE), 0)</f>
        <v>2</v>
      </c>
      <c r="T16" s="36">
        <f>IFERROR(VLOOKUP($A16,Round16[],5,FALSE), 0)</f>
        <v>0</v>
      </c>
      <c r="U16" s="36">
        <f>IFERROR(VLOOKUP($A16,Round17[],5,FALSE), 0)</f>
        <v>2</v>
      </c>
      <c r="V16" s="36">
        <f>IFERROR(VLOOKUP($A16,Round18[],5,FALSE), 0)</f>
        <v>6</v>
      </c>
      <c r="W16" s="36">
        <f>IFERROR(VLOOKUP($A16,Round19[],5,FALSE), 0)</f>
        <v>2</v>
      </c>
      <c r="X16" s="36">
        <f>IFERROR(VLOOKUP($A16,Round20[],5,FALSE), 0)</f>
        <v>2</v>
      </c>
      <c r="Y16" s="36">
        <f>IFERROR(VLOOKUP($A16,Round21[],5,FALSE), 0)</f>
        <v>2</v>
      </c>
      <c r="Z16" s="36">
        <f>IFERROR(VLOOKUP($A16,Round22[],5,FALSE), 0)</f>
        <v>5</v>
      </c>
      <c r="AA16" s="36">
        <f>IFERROR(VLOOKUP($A16,Round23[],5,FALSE), 0)</f>
        <v>2</v>
      </c>
      <c r="AB16" s="36">
        <f>IFERROR(VLOOKUP($A16,'دور 24'!$A$2:$E$41,5,FALSE), 0)</f>
        <v>0</v>
      </c>
      <c r="AC16" s="36">
        <f>IFERROR(VLOOKUP($A16,Round25[],5,FALSE), 0)</f>
        <v>2</v>
      </c>
      <c r="AD16" s="36">
        <f>IFERROR(VLOOKUP($A16,Round26[],5,FALSE), 0)</f>
        <v>1</v>
      </c>
      <c r="AE16" s="36">
        <f>IFERROR(VLOOKUP($A16,Round27[],5,FALSE), 0)</f>
        <v>2</v>
      </c>
      <c r="AF16" s="36">
        <f>IFERROR(VLOOKUP($A16,Round28[],5,FALSE), 0)</f>
        <v>0</v>
      </c>
      <c r="AG16" s="36">
        <f>IFERROR(VLOOKUP($A16,Round29[],5,FALSE), 0)</f>
        <v>2</v>
      </c>
      <c r="AH16" s="36">
        <f>IFERROR(VLOOKUP($A16,Round30[],5,FALSE), 0)</f>
        <v>0</v>
      </c>
      <c r="AI16" s="36">
        <f>IFERROR(VLOOKUP($A16,Round31[],5,FALSE), 0)</f>
        <v>4</v>
      </c>
      <c r="AJ16" s="36">
        <f>IFERROR(VLOOKUP($A16,Round32[],5,FALSE), 0)</f>
        <v>0</v>
      </c>
      <c r="AK16" s="36">
        <f>IFERROR(VLOOKUP($A16,Round33[],5,FALSE), 0)</f>
        <v>0</v>
      </c>
      <c r="AL16" s="36">
        <f>IFERROR(VLOOKUP($A16,Round34[],5,FALSE), 0)</f>
        <v>3</v>
      </c>
      <c r="AM16" s="36">
        <f>IFERROR(VLOOKUP($A16,Round35[],5,FALSE), 0)</f>
        <v>1</v>
      </c>
      <c r="AN16" s="36">
        <f>IFERROR(VLOOKUP($A16,Round36[],5,FALSE), 0)</f>
        <v>1</v>
      </c>
      <c r="AO16" s="36">
        <f>IFERROR(VLOOKUP($A16,Round37[],5,FALSE), 0)</f>
        <v>7</v>
      </c>
      <c r="AP16" s="36">
        <f>IFERROR(VLOOKUP($A16,Round38[],5,FALSE), 0)</f>
        <v>0</v>
      </c>
      <c r="AQ16" s="36">
        <f>IFERROR(VLOOKUP($A16,Round39[],5,FALSE), 0)</f>
        <v>2</v>
      </c>
      <c r="AR16" s="36">
        <f>IFERROR(VLOOKUP($A16,Round40[],5,FALSE), 0)</f>
        <v>0</v>
      </c>
      <c r="AS16" s="36">
        <f>IFERROR(VLOOKUP($A16,Round41[],5,FALSE), 0)</f>
        <v>0</v>
      </c>
      <c r="AT16" s="36">
        <f>IFERROR(VLOOKUP($A16,Round42[],5,FALSE), 0)</f>
        <v>0</v>
      </c>
      <c r="AU16" s="36">
        <f>IFERROR(VLOOKUP($A16,Round43[],5,FALSE), 0)</f>
        <v>2</v>
      </c>
      <c r="AV16" s="36">
        <f>IFERROR(VLOOKUP($A16,Round44[],5,FALSE), 0)</f>
        <v>1</v>
      </c>
      <c r="AW16" s="36">
        <f>IFERROR(VLOOKUP($A16,Round45[],5,FALSE), 0)</f>
        <v>3</v>
      </c>
      <c r="AX16" s="36">
        <f>IFERROR(VLOOKUP($A16,Round46[],5,FALSE), 0)</f>
        <v>2</v>
      </c>
      <c r="AY16" s="36">
        <f>IFERROR(VLOOKUP($A16,Round47[],5,FALSE), 0)</f>
        <v>2</v>
      </c>
      <c r="AZ16" s="36">
        <f>IFERROR(VLOOKUP($A16,Round48[],5,FALSE), 0)</f>
        <v>0</v>
      </c>
      <c r="BA16" s="36">
        <f>IFERROR(VLOOKUP($A16,Round49[],5,FALSE), 0)</f>
        <v>0</v>
      </c>
      <c r="BB16" s="36">
        <f>IFERROR(VLOOKUP($A16,Round50[],5,FALSE), 0)</f>
        <v>1</v>
      </c>
      <c r="BC16" s="36">
        <f>IFERROR(VLOOKUP($A16,Round51[],5,FALSE), 0)</f>
        <v>0</v>
      </c>
      <c r="BD16" s="36">
        <f>IFERROR(VLOOKUP($A16,Round52[],5,FALSE), 0)</f>
        <v>1</v>
      </c>
      <c r="BE16" s="36">
        <f>IFERROR(VLOOKUP($A16,Round53[],5,FALSE), 0)</f>
        <v>5</v>
      </c>
      <c r="BF16" s="36">
        <f>IFERROR(VLOOKUP($A16,Round54[],5,FALSE), 0)</f>
        <v>0</v>
      </c>
      <c r="BG16" s="36">
        <f>IFERROR(VLOOKUP($A16,Round55[],5,FALSE), 0)</f>
        <v>0</v>
      </c>
      <c r="BH16" s="36">
        <f>IFERROR(VLOOKUP($A16,Round56[],5,FALSE), 0)</f>
        <v>0</v>
      </c>
      <c r="BI16" s="36">
        <f>IFERROR(VLOOKUP($A16,Round57[],5,FALSE), 0)</f>
        <v>1</v>
      </c>
      <c r="BJ16" s="36">
        <f>IFERROR(VLOOKUP($A16,Round58[],5,FALSE), 0)</f>
        <v>4</v>
      </c>
      <c r="BK16" s="36">
        <f>IFERROR(VLOOKUP($A16,Round59[],5,FALSE), 0)</f>
        <v>0</v>
      </c>
      <c r="BL16" s="36">
        <f>IFERROR(VLOOKUP($A16,Round60[],5,FALSE), 0)</f>
        <v>3</v>
      </c>
      <c r="BM16" s="36">
        <f>IFERROR(VLOOKUP($A16,Round61[],5,FALSE), 0)</f>
        <v>0</v>
      </c>
      <c r="BN16" s="36">
        <f>IFERROR(VLOOKUP($A16,Round62[],5,FALSE), 0)</f>
        <v>5</v>
      </c>
    </row>
    <row r="17" spans="1:66" ht="22.5" x14ac:dyDescent="0.25">
      <c r="A17" s="1">
        <v>26482</v>
      </c>
      <c r="B17" s="2" t="s">
        <v>162</v>
      </c>
      <c r="C17" s="38">
        <f xml:space="preserve"> SUM(TotalPoints[[#This Row],[دور 1]:[دور 62]])</f>
        <v>102</v>
      </c>
      <c r="D17" s="43">
        <f>COUNTIF(TotalPoints[[#This Row],[دور 1]:[دور 62]], "&gt;0")</f>
        <v>34</v>
      </c>
      <c r="E17" s="1">
        <f>IFERROR(VLOOKUP($A17,Round01[],5,FALSE), 0)</f>
        <v>0</v>
      </c>
      <c r="F17" s="1">
        <f>IFERROR(VLOOKUP($A17,Round02[],5,FALSE), 0)</f>
        <v>0</v>
      </c>
      <c r="G17" s="1">
        <f>IFERROR(VLOOKUP($A17,Round03[],5,FALSE), 0)</f>
        <v>1</v>
      </c>
      <c r="H17" s="1">
        <f>IFERROR(VLOOKUP($A17,Round04[],5,FALSE), 0)</f>
        <v>3</v>
      </c>
      <c r="I17" s="1">
        <f>IFERROR(VLOOKUP($A17,Round05[],5,FALSE), 0)</f>
        <v>1</v>
      </c>
      <c r="J17" s="36">
        <f>IFERROR(VLOOKUP($A17,Round06[],5,FALSE), 0)</f>
        <v>3</v>
      </c>
      <c r="K17" s="1">
        <f>IFERROR(VLOOKUP($A17,Round07[],5,FALSE), 0)</f>
        <v>1</v>
      </c>
      <c r="L17" s="1">
        <f>IFERROR(VLOOKUP($A17,Round08[],5,FALSE), 0)</f>
        <v>3</v>
      </c>
      <c r="M17" s="1">
        <f>IFERROR(VLOOKUP($A17,Round09[],5,FALSE), 0)</f>
        <v>0</v>
      </c>
      <c r="N17" s="1">
        <f>IFERROR(VLOOKUP($A17,Round10[],5,FALSE), 0)</f>
        <v>2</v>
      </c>
      <c r="O17" s="1">
        <f>IFERROR(VLOOKUP($A17,Round11[],5,FALSE), 0)</f>
        <v>6</v>
      </c>
      <c r="P17" s="1">
        <f>IFERROR(VLOOKUP($A17,Round12[],5,FALSE), 0)</f>
        <v>0</v>
      </c>
      <c r="Q17" s="1">
        <f>IFERROR(VLOOKUP($A17,Round13[],5,FALSE), 0)</f>
        <v>4</v>
      </c>
      <c r="R17" s="1">
        <f>IFERROR(VLOOKUP($A17,Round14[],5,FALSE), 0)</f>
        <v>4</v>
      </c>
      <c r="S17" s="1">
        <f>IFERROR(VLOOKUP($A17,Round15[],5,FALSE), 0)</f>
        <v>3</v>
      </c>
      <c r="T17" s="1">
        <f>IFERROR(VLOOKUP($A17,Round16[],5,FALSE), 0)</f>
        <v>0</v>
      </c>
      <c r="U17" s="1">
        <f>IFERROR(VLOOKUP($A17,Round17[],5,FALSE), 0)</f>
        <v>1</v>
      </c>
      <c r="V17" s="1">
        <f>IFERROR(VLOOKUP($A17,Round18[],5,FALSE), 0)</f>
        <v>9</v>
      </c>
      <c r="W17" s="1">
        <f>IFERROR(VLOOKUP($A17,Round19[],5,FALSE), 0)</f>
        <v>3</v>
      </c>
      <c r="X17" s="1">
        <f>IFERROR(VLOOKUP($A17,Round20[],5,FALSE), 0)</f>
        <v>3</v>
      </c>
      <c r="Y17" s="1">
        <f>IFERROR(VLOOKUP($A17,Round21[],5,FALSE), 0)</f>
        <v>2</v>
      </c>
      <c r="Z17" s="1">
        <f>IFERROR(VLOOKUP($A17,Round22[],5,FALSE), 0)</f>
        <v>6</v>
      </c>
      <c r="AA17" s="1">
        <f>IFERROR(VLOOKUP($A17,Round23[],5,FALSE), 0)</f>
        <v>1</v>
      </c>
      <c r="AB17" s="1">
        <f>IFERROR(VLOOKUP($A17,'دور 24'!$A$2:$E$41,5,FALSE), 0)</f>
        <v>2</v>
      </c>
      <c r="AC17" s="1">
        <f>IFERROR(VLOOKUP($A17,Round25[],5,FALSE), 0)</f>
        <v>1</v>
      </c>
      <c r="AD17" s="1">
        <f>IFERROR(VLOOKUP($A17,Round26[],5,FALSE), 0)</f>
        <v>0</v>
      </c>
      <c r="AE17" s="1">
        <f>IFERROR(VLOOKUP($A17,Round27[],5,FALSE), 0)</f>
        <v>3</v>
      </c>
      <c r="AF17" s="1">
        <f>IFERROR(VLOOKUP($A17,Round28[],5,FALSE), 0)</f>
        <v>8</v>
      </c>
      <c r="AG17" s="1">
        <f>IFERROR(VLOOKUP($A17,Round29[],5,FALSE), 0)</f>
        <v>6</v>
      </c>
      <c r="AH17" s="1">
        <f>IFERROR(VLOOKUP($A17,Round30[],5,FALSE), 0)</f>
        <v>0</v>
      </c>
      <c r="AI17" s="1">
        <f>IFERROR(VLOOKUP($A17,Round31[],5,FALSE), 0)</f>
        <v>4</v>
      </c>
      <c r="AJ17" s="1">
        <f>IFERROR(VLOOKUP($A17,Round32[],5,FALSE), 0)</f>
        <v>4</v>
      </c>
      <c r="AK17" s="1">
        <f>IFERROR(VLOOKUP($A17,Round33[],5,FALSE), 0)</f>
        <v>1</v>
      </c>
      <c r="AL17" s="1">
        <f>IFERROR(VLOOKUP($A17,Round34[],5,FALSE), 0)</f>
        <v>2</v>
      </c>
      <c r="AM17" s="1">
        <f>IFERROR(VLOOKUP($A17,Round35[],5,FALSE), 0)</f>
        <v>2</v>
      </c>
      <c r="AN17" s="1">
        <f>IFERROR(VLOOKUP($A17,Round36[],5,FALSE), 0)</f>
        <v>1</v>
      </c>
      <c r="AO17" s="1">
        <f>IFERROR(VLOOKUP($A17,Round37[],5,FALSE), 0)</f>
        <v>3</v>
      </c>
      <c r="AP17" s="1">
        <f>IFERROR(VLOOKUP($A17,Round38[],5,FALSE), 0)</f>
        <v>2</v>
      </c>
      <c r="AQ17" s="1">
        <f>IFERROR(VLOOKUP($A17,Round39[],5,FALSE), 0)</f>
        <v>2</v>
      </c>
      <c r="AR17" s="1">
        <f>IFERROR(VLOOKUP($A17,Round40[],5,FALSE), 0)</f>
        <v>3</v>
      </c>
      <c r="AS17" s="1">
        <f>IFERROR(VLOOKUP($A17,Round41[],5,FALSE), 0)</f>
        <v>0</v>
      </c>
      <c r="AT17" s="1">
        <f>IFERROR(VLOOKUP($A17,Round42[],5,FALSE), 0)</f>
        <v>0</v>
      </c>
      <c r="AU17" s="1">
        <f>IFERROR(VLOOKUP($A17,Round43[],5,FALSE), 0)</f>
        <v>0</v>
      </c>
      <c r="AV17" s="1">
        <f>IFERROR(VLOOKUP($A17,Round44[],5,FALSE), 0)</f>
        <v>0</v>
      </c>
      <c r="AW17" s="1">
        <f>IFERROR(VLOOKUP($A17,Round45[],5,FALSE), 0)</f>
        <v>0</v>
      </c>
      <c r="AX17" s="1">
        <f>IFERROR(VLOOKUP($A17,Round46[],5,FALSE), 0)</f>
        <v>0</v>
      </c>
      <c r="AY17" s="1">
        <f>IFERROR(VLOOKUP($A17,Round47[],5,FALSE), 0)</f>
        <v>0</v>
      </c>
      <c r="AZ17" s="1">
        <f>IFERROR(VLOOKUP($A17,Round48[],5,FALSE), 0)</f>
        <v>0</v>
      </c>
      <c r="BA17" s="1">
        <f>IFERROR(VLOOKUP($A17,Round49[],5,FALSE), 0)</f>
        <v>0</v>
      </c>
      <c r="BB17" s="1">
        <f>IFERROR(VLOOKUP($A17,Round50[],5,FALSE), 0)</f>
        <v>0</v>
      </c>
      <c r="BC17" s="1">
        <f>IFERROR(VLOOKUP($A17,Round51[],5,FALSE), 0)</f>
        <v>0</v>
      </c>
      <c r="BD17" s="1">
        <f>IFERROR(VLOOKUP($A17,Round52[],5,FALSE), 0)</f>
        <v>0</v>
      </c>
      <c r="BE17" s="1">
        <f>IFERROR(VLOOKUP($A17,Round53[],5,FALSE), 0)</f>
        <v>0</v>
      </c>
      <c r="BF17" s="1">
        <f>IFERROR(VLOOKUP($A17,Round54[],5,FALSE), 0)</f>
        <v>0</v>
      </c>
      <c r="BG17" s="1">
        <f>IFERROR(VLOOKUP($A17,Round55[],5,FALSE), 0)</f>
        <v>0</v>
      </c>
      <c r="BH17" s="1">
        <f>IFERROR(VLOOKUP($A17,Round56[],5,FALSE), 0)</f>
        <v>0</v>
      </c>
      <c r="BI17" s="1">
        <f>IFERROR(VLOOKUP($A17,Round57[],5,FALSE), 0)</f>
        <v>0</v>
      </c>
      <c r="BJ17" s="1">
        <f>IFERROR(VLOOKUP($A17,Round58[],5,FALSE), 0)</f>
        <v>0</v>
      </c>
      <c r="BK17" s="1">
        <f>IFERROR(VLOOKUP($A17,Round59[],5,FALSE), 0)</f>
        <v>0</v>
      </c>
      <c r="BL17" s="1">
        <f>IFERROR(VLOOKUP($A17,Round60[],5,FALSE), 0)</f>
        <v>0</v>
      </c>
      <c r="BM17" s="36">
        <f>IFERROR(VLOOKUP($A17,Round61[],5,FALSE), 0)</f>
        <v>0</v>
      </c>
      <c r="BN17" s="36">
        <f>IFERROR(VLOOKUP($A17,Round62[],5,FALSE), 0)</f>
        <v>2</v>
      </c>
    </row>
    <row r="18" spans="1:66" ht="22.5" x14ac:dyDescent="0.25">
      <c r="A18" s="1">
        <v>29629</v>
      </c>
      <c r="B18" s="39" t="s">
        <v>203</v>
      </c>
      <c r="C18" s="37">
        <f xml:space="preserve"> SUM(TotalPoints[[#This Row],[دور 1]:[دور 62]])</f>
        <v>101</v>
      </c>
      <c r="D18" s="42">
        <f>COUNTIF(TotalPoints[[#This Row],[دور 1]:[دور 62]], "&gt;0")</f>
        <v>32</v>
      </c>
      <c r="E18" s="36">
        <f>IFERROR(VLOOKUP($A18,Round01[],5,FALSE), 0)</f>
        <v>0</v>
      </c>
      <c r="F18" s="36">
        <f>IFERROR(VLOOKUP($A18,Round02[],5,FALSE), 0)</f>
        <v>0</v>
      </c>
      <c r="G18" s="36">
        <f>IFERROR(VLOOKUP($A18,Round03[],5,FALSE), 0)</f>
        <v>0</v>
      </c>
      <c r="H18" s="36">
        <f>IFERROR(VLOOKUP($A18,Round04[],5,FALSE), 0)</f>
        <v>2</v>
      </c>
      <c r="I18" s="36">
        <f>IFERROR(VLOOKUP($A18,Round05[],5,FALSE), 0)</f>
        <v>1</v>
      </c>
      <c r="J18" s="36">
        <f>IFERROR(VLOOKUP($A18,Round06[],5,FALSE), 0)</f>
        <v>5</v>
      </c>
      <c r="K18" s="36">
        <f>IFERROR(VLOOKUP($A18,Round07[],5,FALSE), 0)</f>
        <v>0</v>
      </c>
      <c r="L18" s="36">
        <f>IFERROR(VLOOKUP($A18,Round08[],5,FALSE), 0)</f>
        <v>5</v>
      </c>
      <c r="M18" s="36">
        <f>IFERROR(VLOOKUP($A18,Round09[],5,FALSE), 0)</f>
        <v>1</v>
      </c>
      <c r="N18" s="36">
        <f>IFERROR(VLOOKUP($A18,Round10[],5,FALSE), 0)</f>
        <v>0</v>
      </c>
      <c r="O18" s="36">
        <f>IFERROR(VLOOKUP($A18,Round11[],5,FALSE), 0)</f>
        <v>0</v>
      </c>
      <c r="P18" s="36">
        <f>IFERROR(VLOOKUP($A18,Round12[],5,FALSE), 0)</f>
        <v>0</v>
      </c>
      <c r="Q18" s="36">
        <f>IFERROR(VLOOKUP($A18,Round13[],5,FALSE), 0)</f>
        <v>5</v>
      </c>
      <c r="R18" s="36">
        <f>IFERROR(VLOOKUP($A18,Round14[],5,FALSE), 0)</f>
        <v>1</v>
      </c>
      <c r="S18" s="36">
        <f>IFERROR(VLOOKUP($A18,Round15[],5,FALSE), 0)</f>
        <v>0</v>
      </c>
      <c r="T18" s="36">
        <f>IFERROR(VLOOKUP($A18,Round16[],5,FALSE), 0)</f>
        <v>0</v>
      </c>
      <c r="U18" s="36">
        <f>IFERROR(VLOOKUP($A18,Round17[],5,FALSE), 0)</f>
        <v>3</v>
      </c>
      <c r="V18" s="36">
        <f>IFERROR(VLOOKUP($A18,Round18[],5,FALSE), 0)</f>
        <v>2</v>
      </c>
      <c r="W18" s="36">
        <f>IFERROR(VLOOKUP($A18,Round19[],5,FALSE), 0)</f>
        <v>0</v>
      </c>
      <c r="X18" s="36">
        <f>IFERROR(VLOOKUP($A18,Round20[],5,FALSE), 0)</f>
        <v>2</v>
      </c>
      <c r="Y18" s="36">
        <f>IFERROR(VLOOKUP($A18,Round21[],5,FALSE), 0)</f>
        <v>0</v>
      </c>
      <c r="Z18" s="36">
        <f>IFERROR(VLOOKUP($A18,Round22[],5,FALSE), 0)</f>
        <v>9</v>
      </c>
      <c r="AA18" s="36">
        <f>IFERROR(VLOOKUP($A18,Round23[],5,FALSE), 0)</f>
        <v>3</v>
      </c>
      <c r="AB18" s="36">
        <f>IFERROR(VLOOKUP($A18,'دور 24'!$A$2:$E$41,5,FALSE), 0)</f>
        <v>0</v>
      </c>
      <c r="AC18" s="36">
        <f>IFERROR(VLOOKUP($A18,Round25[],5,FALSE), 0)</f>
        <v>6</v>
      </c>
      <c r="AD18" s="36">
        <f>IFERROR(VLOOKUP($A18,Round26[],5,FALSE), 0)</f>
        <v>0</v>
      </c>
      <c r="AE18" s="36">
        <f>IFERROR(VLOOKUP($A18,Round27[],5,FALSE), 0)</f>
        <v>4</v>
      </c>
      <c r="AF18" s="36">
        <f>IFERROR(VLOOKUP($A18,Round28[],5,FALSE), 0)</f>
        <v>3</v>
      </c>
      <c r="AG18" s="36">
        <f>IFERROR(VLOOKUP($A18,Round29[],5,FALSE), 0)</f>
        <v>1</v>
      </c>
      <c r="AH18" s="36">
        <f>IFERROR(VLOOKUP($A18,Round30[],5,FALSE), 0)</f>
        <v>0</v>
      </c>
      <c r="AI18" s="36">
        <f>IFERROR(VLOOKUP($A18,Round31[],5,FALSE), 0)</f>
        <v>2</v>
      </c>
      <c r="AJ18" s="36">
        <f>IFERROR(VLOOKUP($A18,Round32[],5,FALSE), 0)</f>
        <v>0</v>
      </c>
      <c r="AK18" s="36">
        <f>IFERROR(VLOOKUP($A18,Round33[],5,FALSE), 0)</f>
        <v>5</v>
      </c>
      <c r="AL18" s="36">
        <f>IFERROR(VLOOKUP($A18,Round34[],5,FALSE), 0)</f>
        <v>0</v>
      </c>
      <c r="AM18" s="36">
        <f>IFERROR(VLOOKUP($A18,Round35[],5,FALSE), 0)</f>
        <v>0</v>
      </c>
      <c r="AN18" s="36">
        <f>IFERROR(VLOOKUP($A18,Round36[],5,FALSE), 0)</f>
        <v>0</v>
      </c>
      <c r="AO18" s="36">
        <f>IFERROR(VLOOKUP($A18,Round37[],5,FALSE), 0)</f>
        <v>0</v>
      </c>
      <c r="AP18" s="36">
        <f>IFERROR(VLOOKUP($A18,Round38[],5,FALSE), 0)</f>
        <v>0</v>
      </c>
      <c r="AQ18" s="36">
        <f>IFERROR(VLOOKUP($A18,Round39[],5,FALSE), 0)</f>
        <v>0</v>
      </c>
      <c r="AR18" s="36">
        <f>IFERROR(VLOOKUP($A18,Round40[],5,FALSE), 0)</f>
        <v>0</v>
      </c>
      <c r="AS18" s="36">
        <f>IFERROR(VLOOKUP($A18,Round41[],5,FALSE), 0)</f>
        <v>0</v>
      </c>
      <c r="AT18" s="36">
        <f>IFERROR(VLOOKUP($A18,Round42[],5,FALSE), 0)</f>
        <v>4</v>
      </c>
      <c r="AU18" s="36">
        <f>IFERROR(VLOOKUP($A18,Round43[],5,FALSE), 0)</f>
        <v>2</v>
      </c>
      <c r="AV18" s="36">
        <f>IFERROR(VLOOKUP($A18,Round44[],5,FALSE), 0)</f>
        <v>1</v>
      </c>
      <c r="AW18" s="36">
        <f>IFERROR(VLOOKUP($A18,Round45[],5,FALSE), 0)</f>
        <v>0</v>
      </c>
      <c r="AX18" s="36">
        <f>IFERROR(VLOOKUP($A18,Round46[],5,FALSE), 0)</f>
        <v>2</v>
      </c>
      <c r="AY18" s="36">
        <f>IFERROR(VLOOKUP($A18,Round47[],5,FALSE), 0)</f>
        <v>0</v>
      </c>
      <c r="AZ18" s="36">
        <f>IFERROR(VLOOKUP($A18,Round48[],5,FALSE), 0)</f>
        <v>1</v>
      </c>
      <c r="BA18" s="36">
        <f>IFERROR(VLOOKUP($A18,Round49[],5,FALSE), 0)</f>
        <v>4</v>
      </c>
      <c r="BB18" s="36">
        <f>IFERROR(VLOOKUP($A18,Round50[],5,FALSE), 0)</f>
        <v>4</v>
      </c>
      <c r="BC18" s="36">
        <f>IFERROR(VLOOKUP($A18,Round51[],5,FALSE), 0)</f>
        <v>3</v>
      </c>
      <c r="BD18" s="36">
        <f>IFERROR(VLOOKUP($A18,Round52[],5,FALSE), 0)</f>
        <v>0</v>
      </c>
      <c r="BE18" s="36">
        <f>IFERROR(VLOOKUP($A18,Round53[],5,FALSE), 0)</f>
        <v>1</v>
      </c>
      <c r="BF18" s="36">
        <f>IFERROR(VLOOKUP($A18,Round54[],5,FALSE), 0)</f>
        <v>0</v>
      </c>
      <c r="BG18" s="36">
        <f>IFERROR(VLOOKUP($A18,Round55[],5,FALSE), 0)</f>
        <v>0</v>
      </c>
      <c r="BH18" s="36">
        <f>IFERROR(VLOOKUP($A18,Round56[],5,FALSE), 0)</f>
        <v>1</v>
      </c>
      <c r="BI18" s="36">
        <f>IFERROR(VLOOKUP($A18,Round57[],5,FALSE), 0)</f>
        <v>0</v>
      </c>
      <c r="BJ18" s="36">
        <f>IFERROR(VLOOKUP($A18,Round58[],5,FALSE), 0)</f>
        <v>6</v>
      </c>
      <c r="BK18" s="36">
        <f>IFERROR(VLOOKUP($A18,Round59[],5,FALSE), 0)</f>
        <v>4</v>
      </c>
      <c r="BL18" s="36">
        <f>IFERROR(VLOOKUP($A18,Round60[],5,FALSE), 0)</f>
        <v>5</v>
      </c>
      <c r="BM18" s="36">
        <f>IFERROR(VLOOKUP($A18,Round61[],5,FALSE), 0)</f>
        <v>0</v>
      </c>
      <c r="BN18" s="36">
        <f>IFERROR(VLOOKUP($A18,Round62[],5,FALSE), 0)</f>
        <v>3</v>
      </c>
    </row>
    <row r="19" spans="1:66" ht="22.5" x14ac:dyDescent="0.25">
      <c r="A19" s="1">
        <v>29687</v>
      </c>
      <c r="B19" s="39" t="s">
        <v>224</v>
      </c>
      <c r="C19" s="37">
        <f xml:space="preserve"> SUM(TotalPoints[[#This Row],[دور 1]:[دور 62]])</f>
        <v>101</v>
      </c>
      <c r="D19" s="42">
        <f>COUNTIF(TotalPoints[[#This Row],[دور 1]:[دور 62]], "&gt;0")</f>
        <v>35</v>
      </c>
      <c r="E19" s="36">
        <f>IFERROR(VLOOKUP($A19,Round01[],5,FALSE), 0)</f>
        <v>0</v>
      </c>
      <c r="F19" s="36">
        <f>IFERROR(VLOOKUP($A19,Round02[],5,FALSE), 0)</f>
        <v>0</v>
      </c>
      <c r="G19" s="36">
        <f>IFERROR(VLOOKUP($A19,Round03[],5,FALSE), 0)</f>
        <v>0</v>
      </c>
      <c r="H19" s="36">
        <f>IFERROR(VLOOKUP($A19,Round04[],5,FALSE), 0)</f>
        <v>0</v>
      </c>
      <c r="I19" s="36">
        <f>IFERROR(VLOOKUP($A19,Round05[],5,FALSE), 0)</f>
        <v>0</v>
      </c>
      <c r="J19" s="36">
        <f>IFERROR(VLOOKUP($A19,Round06[],5,FALSE), 0)</f>
        <v>3</v>
      </c>
      <c r="K19" s="36">
        <f>IFERROR(VLOOKUP($A19,Round07[],5,FALSE), 0)</f>
        <v>3</v>
      </c>
      <c r="L19" s="36">
        <f>IFERROR(VLOOKUP($A19,Round08[],5,FALSE), 0)</f>
        <v>3</v>
      </c>
      <c r="M19" s="36">
        <f>IFERROR(VLOOKUP($A19,Round09[],5,FALSE), 0)</f>
        <v>1</v>
      </c>
      <c r="N19" s="36">
        <f>IFERROR(VLOOKUP($A19,Round10[],5,FALSE), 0)</f>
        <v>1</v>
      </c>
      <c r="O19" s="36">
        <f>IFERROR(VLOOKUP($A19,Round11[],5,FALSE), 0)</f>
        <v>5</v>
      </c>
      <c r="P19" s="36">
        <f>IFERROR(VLOOKUP($A19,Round12[],5,FALSE), 0)</f>
        <v>6</v>
      </c>
      <c r="Q19" s="36">
        <f>IFERROR(VLOOKUP($A19,Round13[],5,FALSE), 0)</f>
        <v>1</v>
      </c>
      <c r="R19" s="36">
        <f>IFERROR(VLOOKUP($A19,Round14[],5,FALSE), 0)</f>
        <v>3</v>
      </c>
      <c r="S19" s="36">
        <f>IFERROR(VLOOKUP($A19,Round15[],5,FALSE), 0)</f>
        <v>1</v>
      </c>
      <c r="T19" s="36">
        <f>IFERROR(VLOOKUP($A19,Round16[],5,FALSE), 0)</f>
        <v>0</v>
      </c>
      <c r="U19" s="36">
        <f>IFERROR(VLOOKUP($A19,Round17[],5,FALSE), 0)</f>
        <v>0</v>
      </c>
      <c r="V19" s="36">
        <f>IFERROR(VLOOKUP($A19,Round18[],5,FALSE), 0)</f>
        <v>5</v>
      </c>
      <c r="W19" s="36">
        <f>IFERROR(VLOOKUP($A19,Round19[],5,FALSE), 0)</f>
        <v>1</v>
      </c>
      <c r="X19" s="36">
        <f>IFERROR(VLOOKUP($A19,Round20[],5,FALSE), 0)</f>
        <v>0</v>
      </c>
      <c r="Y19" s="36">
        <f>IFERROR(VLOOKUP($A19,Round21[],5,FALSE), 0)</f>
        <v>3</v>
      </c>
      <c r="Z19" s="36">
        <f>IFERROR(VLOOKUP($A19,Round22[],5,FALSE), 0)</f>
        <v>0</v>
      </c>
      <c r="AA19" s="36">
        <f>IFERROR(VLOOKUP($A19,Round23[],5,FALSE), 0)</f>
        <v>2</v>
      </c>
      <c r="AB19" s="36">
        <f>IFERROR(VLOOKUP($A19,'دور 24'!$A$2:$E$41,5,FALSE), 0)</f>
        <v>2</v>
      </c>
      <c r="AC19" s="36">
        <f>IFERROR(VLOOKUP($A19,Round25[],5,FALSE), 0)</f>
        <v>0</v>
      </c>
      <c r="AD19" s="36">
        <f>IFERROR(VLOOKUP($A19,Round26[],5,FALSE), 0)</f>
        <v>1</v>
      </c>
      <c r="AE19" s="36">
        <f>IFERROR(VLOOKUP($A19,Round27[],5,FALSE), 0)</f>
        <v>5</v>
      </c>
      <c r="AF19" s="36">
        <f>IFERROR(VLOOKUP($A19,Round28[],5,FALSE), 0)</f>
        <v>7</v>
      </c>
      <c r="AG19" s="36">
        <f>IFERROR(VLOOKUP($A19,Round29[],5,FALSE), 0)</f>
        <v>1</v>
      </c>
      <c r="AH19" s="36">
        <f>IFERROR(VLOOKUP($A19,Round30[],5,FALSE), 0)</f>
        <v>0</v>
      </c>
      <c r="AI19" s="36">
        <f>IFERROR(VLOOKUP($A19,Round31[],5,FALSE), 0)</f>
        <v>3</v>
      </c>
      <c r="AJ19" s="36">
        <f>IFERROR(VLOOKUP($A19,Round32[],5,FALSE), 0)</f>
        <v>0</v>
      </c>
      <c r="AK19" s="36">
        <f>IFERROR(VLOOKUP($A19,Round33[],5,FALSE), 0)</f>
        <v>1</v>
      </c>
      <c r="AL19" s="36">
        <f>IFERROR(VLOOKUP($A19,Round34[],5,FALSE), 0)</f>
        <v>2</v>
      </c>
      <c r="AM19" s="36">
        <f>IFERROR(VLOOKUP($A19,Round35[],5,FALSE), 0)</f>
        <v>6</v>
      </c>
      <c r="AN19" s="36">
        <f>IFERROR(VLOOKUP($A19,Round36[],5,FALSE), 0)</f>
        <v>6</v>
      </c>
      <c r="AO19" s="36">
        <f>IFERROR(VLOOKUP($A19,Round37[],5,FALSE), 0)</f>
        <v>4</v>
      </c>
      <c r="AP19" s="36">
        <f>IFERROR(VLOOKUP($A19,Round38[],5,FALSE), 0)</f>
        <v>1</v>
      </c>
      <c r="AQ19" s="36">
        <f>IFERROR(VLOOKUP($A19,Round39[],5,FALSE), 0)</f>
        <v>2</v>
      </c>
      <c r="AR19" s="36">
        <f>IFERROR(VLOOKUP($A19,Round40[],5,FALSE), 0)</f>
        <v>2</v>
      </c>
      <c r="AS19" s="36">
        <f>IFERROR(VLOOKUP($A19,Round41[],5,FALSE), 0)</f>
        <v>0</v>
      </c>
      <c r="AT19" s="36">
        <f>IFERROR(VLOOKUP($A19,Round42[],5,FALSE), 0)</f>
        <v>4</v>
      </c>
      <c r="AU19" s="36">
        <f>IFERROR(VLOOKUP($A19,Round43[],5,FALSE), 0)</f>
        <v>1</v>
      </c>
      <c r="AV19" s="36">
        <f>IFERROR(VLOOKUP($A19,Round44[],5,FALSE), 0)</f>
        <v>0</v>
      </c>
      <c r="AW19" s="36">
        <f>IFERROR(VLOOKUP($A19,Round45[],5,FALSE), 0)</f>
        <v>5</v>
      </c>
      <c r="AX19" s="36">
        <f>IFERROR(VLOOKUP($A19,Round46[],5,FALSE), 0)</f>
        <v>0</v>
      </c>
      <c r="AY19" s="36">
        <f>IFERROR(VLOOKUP($A19,Round47[],5,FALSE), 0)</f>
        <v>3</v>
      </c>
      <c r="AZ19" s="36">
        <f>IFERROR(VLOOKUP($A19,Round48[],5,FALSE), 0)</f>
        <v>1</v>
      </c>
      <c r="BA19" s="36">
        <f>IFERROR(VLOOKUP($A19,Round49[],5,FALSE), 0)</f>
        <v>4</v>
      </c>
      <c r="BB19" s="36">
        <f>IFERROR(VLOOKUP($A19,Round50[],5,FALSE), 0)</f>
        <v>2</v>
      </c>
      <c r="BC19" s="36">
        <f>IFERROR(VLOOKUP($A19,Round51[],5,FALSE), 0)</f>
        <v>0</v>
      </c>
      <c r="BD19" s="36">
        <f>IFERROR(VLOOKUP($A19,Round52[],5,FALSE), 0)</f>
        <v>0</v>
      </c>
      <c r="BE19" s="36">
        <f>IFERROR(VLOOKUP($A19,Round53[],5,FALSE), 0)</f>
        <v>0</v>
      </c>
      <c r="BF19" s="36">
        <f>IFERROR(VLOOKUP($A19,Round54[],5,FALSE), 0)</f>
        <v>0</v>
      </c>
      <c r="BG19" s="36">
        <f>IFERROR(VLOOKUP($A19,Round55[],5,FALSE), 0)</f>
        <v>0</v>
      </c>
      <c r="BH19" s="36">
        <f>IFERROR(VLOOKUP($A19,Round56[],5,FALSE), 0)</f>
        <v>0</v>
      </c>
      <c r="BI19" s="36">
        <f>IFERROR(VLOOKUP($A19,Round57[],5,FALSE), 0)</f>
        <v>0</v>
      </c>
      <c r="BJ19" s="36">
        <f>IFERROR(VLOOKUP($A19,Round58[],5,FALSE), 0)</f>
        <v>0</v>
      </c>
      <c r="BK19" s="36">
        <f>IFERROR(VLOOKUP($A19,Round59[],5,FALSE), 0)</f>
        <v>0</v>
      </c>
      <c r="BL19" s="36">
        <f>IFERROR(VLOOKUP($A19,Round60[],5,FALSE), 0)</f>
        <v>0</v>
      </c>
      <c r="BM19" s="36">
        <f>IFERROR(VLOOKUP($A19,Round61[],5,FALSE), 0)</f>
        <v>0</v>
      </c>
      <c r="BN19" s="36">
        <f>IFERROR(VLOOKUP($A19,Round62[],5,FALSE), 0)</f>
        <v>0</v>
      </c>
    </row>
    <row r="20" spans="1:66" ht="22.5" x14ac:dyDescent="0.25">
      <c r="A20" s="1">
        <v>21822</v>
      </c>
      <c r="B20" s="39" t="s">
        <v>130</v>
      </c>
      <c r="C20" s="37">
        <f xml:space="preserve"> SUM(TotalPoints[[#This Row],[دور 1]:[دور 62]])</f>
        <v>94</v>
      </c>
      <c r="D20" s="42">
        <f>COUNTIF(TotalPoints[[#This Row],[دور 1]:[دور 62]], "&gt;0")</f>
        <v>35</v>
      </c>
      <c r="E20" s="36">
        <f>IFERROR(VLOOKUP($A20,Round01[],5,FALSE), 0)</f>
        <v>2</v>
      </c>
      <c r="F20" s="36">
        <f>IFERROR(VLOOKUP($A20,Round02[],5,FALSE), 0)</f>
        <v>0</v>
      </c>
      <c r="G20" s="36">
        <f>IFERROR(VLOOKUP($A20,Round03[],5,FALSE), 0)</f>
        <v>1</v>
      </c>
      <c r="H20" s="36">
        <f>IFERROR(VLOOKUP($A20,Round04[],5,FALSE), 0)</f>
        <v>1</v>
      </c>
      <c r="I20" s="36">
        <f>IFERROR(VLOOKUP($A20,Round05[],5,FALSE), 0)</f>
        <v>1</v>
      </c>
      <c r="J20" s="36">
        <f>IFERROR(VLOOKUP($A20,Round06[],5,FALSE), 0)</f>
        <v>5</v>
      </c>
      <c r="K20" s="36">
        <f>IFERROR(VLOOKUP($A20,Round07[],5,FALSE), 0)</f>
        <v>5</v>
      </c>
      <c r="L20" s="36">
        <f>IFERROR(VLOOKUP($A20,Round08[],5,FALSE), 0)</f>
        <v>3</v>
      </c>
      <c r="M20" s="36">
        <f>IFERROR(VLOOKUP($A20,Round09[],5,FALSE), 0)</f>
        <v>1</v>
      </c>
      <c r="N20" s="36">
        <f>IFERROR(VLOOKUP($A20,Round10[],5,FALSE), 0)</f>
        <v>0</v>
      </c>
      <c r="O20" s="36">
        <f>IFERROR(VLOOKUP($A20,Round11[],5,FALSE), 0)</f>
        <v>5</v>
      </c>
      <c r="P20" s="36">
        <f>IFERROR(VLOOKUP($A20,Round12[],5,FALSE), 0)</f>
        <v>1</v>
      </c>
      <c r="Q20" s="36">
        <f>IFERROR(VLOOKUP($A20,Round13[],5,FALSE), 0)</f>
        <v>5</v>
      </c>
      <c r="R20" s="36">
        <f>IFERROR(VLOOKUP($A20,Round14[],5,FALSE), 0)</f>
        <v>1</v>
      </c>
      <c r="S20" s="36">
        <f>IFERROR(VLOOKUP($A20,Round15[],5,FALSE), 0)</f>
        <v>3</v>
      </c>
      <c r="T20" s="36">
        <f>IFERROR(VLOOKUP($A20,Round16[],5,FALSE), 0)</f>
        <v>0</v>
      </c>
      <c r="U20" s="36">
        <f>IFERROR(VLOOKUP($A20,Round17[],5,FALSE), 0)</f>
        <v>2</v>
      </c>
      <c r="V20" s="36">
        <f>IFERROR(VLOOKUP($A20,Round18[],5,FALSE), 0)</f>
        <v>9</v>
      </c>
      <c r="W20" s="36">
        <f>IFERROR(VLOOKUP($A20,Round19[],5,FALSE), 0)</f>
        <v>2</v>
      </c>
      <c r="X20" s="36">
        <f>IFERROR(VLOOKUP($A20,Round20[],5,FALSE), 0)</f>
        <v>1</v>
      </c>
      <c r="Y20" s="36">
        <f>IFERROR(VLOOKUP($A20,Round21[],5,FALSE), 0)</f>
        <v>1</v>
      </c>
      <c r="Z20" s="36">
        <f>IFERROR(VLOOKUP($A20,Round22[],5,FALSE), 0)</f>
        <v>1</v>
      </c>
      <c r="AA20" s="36">
        <f>IFERROR(VLOOKUP($A20,Round23[],5,FALSE), 0)</f>
        <v>3</v>
      </c>
      <c r="AB20" s="36">
        <f>IFERROR(VLOOKUP($A20,'دور 24'!$A$2:$E$41,5,FALSE), 0)</f>
        <v>1</v>
      </c>
      <c r="AC20" s="36">
        <f>IFERROR(VLOOKUP($A20,Round25[],5,FALSE), 0)</f>
        <v>1</v>
      </c>
      <c r="AD20" s="36">
        <f>IFERROR(VLOOKUP($A20,Round26[],5,FALSE), 0)</f>
        <v>1</v>
      </c>
      <c r="AE20" s="36">
        <f>IFERROR(VLOOKUP($A20,Round27[],5,FALSE), 0)</f>
        <v>0</v>
      </c>
      <c r="AF20" s="36">
        <f>IFERROR(VLOOKUP($A20,Round28[],5,FALSE), 0)</f>
        <v>8</v>
      </c>
      <c r="AG20" s="36">
        <f>IFERROR(VLOOKUP($A20,Round29[],5,FALSE), 0)</f>
        <v>3</v>
      </c>
      <c r="AH20" s="36">
        <f>IFERROR(VLOOKUP($A20,Round30[],5,FALSE), 0)</f>
        <v>0</v>
      </c>
      <c r="AI20" s="36">
        <f>IFERROR(VLOOKUP($A20,Round31[],5,FALSE), 0)</f>
        <v>3</v>
      </c>
      <c r="AJ20" s="36">
        <f>IFERROR(VLOOKUP($A20,Round32[],5,FALSE), 0)</f>
        <v>4</v>
      </c>
      <c r="AK20" s="36">
        <f>IFERROR(VLOOKUP($A20,Round33[],5,FALSE), 0)</f>
        <v>1</v>
      </c>
      <c r="AL20" s="36">
        <f>IFERROR(VLOOKUP($A20,Round34[],5,FALSE), 0)</f>
        <v>3</v>
      </c>
      <c r="AM20" s="36">
        <f>IFERROR(VLOOKUP($A20,Round35[],5,FALSE), 0)</f>
        <v>6</v>
      </c>
      <c r="AN20" s="36">
        <f>IFERROR(VLOOKUP($A20,Round36[],5,FALSE), 0)</f>
        <v>0</v>
      </c>
      <c r="AO20" s="36">
        <f>IFERROR(VLOOKUP($A20,Round37[],5,FALSE), 0)</f>
        <v>1</v>
      </c>
      <c r="AP20" s="36">
        <f>IFERROR(VLOOKUP($A20,Round38[],5,FALSE), 0)</f>
        <v>2</v>
      </c>
      <c r="AQ20" s="36">
        <f>IFERROR(VLOOKUP($A20,Round39[],5,FALSE), 0)</f>
        <v>4</v>
      </c>
      <c r="AR20" s="36">
        <f>IFERROR(VLOOKUP($A20,Round40[],5,FALSE), 0)</f>
        <v>1</v>
      </c>
      <c r="AS20" s="36">
        <f>IFERROR(VLOOKUP($A20,Round41[],5,FALSE), 0)</f>
        <v>0</v>
      </c>
      <c r="AT20" s="36">
        <f>IFERROR(VLOOKUP($A20,Round42[],5,FALSE), 0)</f>
        <v>2</v>
      </c>
      <c r="AU20" s="36">
        <f>IFERROR(VLOOKUP($A20,Round43[],5,FALSE), 0)</f>
        <v>0</v>
      </c>
      <c r="AV20" s="36">
        <f>IFERROR(VLOOKUP($A20,Round44[],5,FALSE), 0)</f>
        <v>0</v>
      </c>
      <c r="AW20" s="36">
        <f>IFERROR(VLOOKUP($A20,Round45[],5,FALSE), 0)</f>
        <v>0</v>
      </c>
      <c r="AX20" s="36">
        <f>IFERROR(VLOOKUP($A20,Round46[],5,FALSE), 0)</f>
        <v>0</v>
      </c>
      <c r="AY20" s="36">
        <f>IFERROR(VLOOKUP($A20,Round47[],5,FALSE), 0)</f>
        <v>0</v>
      </c>
      <c r="AZ20" s="36">
        <f>IFERROR(VLOOKUP($A20,Round48[],5,FALSE), 0)</f>
        <v>0</v>
      </c>
      <c r="BA20" s="36">
        <f>IFERROR(VLOOKUP($A20,Round49[],5,FALSE), 0)</f>
        <v>0</v>
      </c>
      <c r="BB20" s="36">
        <f>IFERROR(VLOOKUP($A20,Round50[],5,FALSE), 0)</f>
        <v>0</v>
      </c>
      <c r="BC20" s="36">
        <f>IFERROR(VLOOKUP($A20,Round51[],5,FALSE), 0)</f>
        <v>0</v>
      </c>
      <c r="BD20" s="36">
        <f>IFERROR(VLOOKUP($A20,Round52[],5,FALSE), 0)</f>
        <v>0</v>
      </c>
      <c r="BE20" s="36">
        <f>IFERROR(VLOOKUP($A20,Round53[],5,FALSE), 0)</f>
        <v>0</v>
      </c>
      <c r="BF20" s="36">
        <f>IFERROR(VLOOKUP($A20,Round54[],5,FALSE), 0)</f>
        <v>0</v>
      </c>
      <c r="BG20" s="36">
        <f>IFERROR(VLOOKUP($A20,Round55[],5,FALSE), 0)</f>
        <v>0</v>
      </c>
      <c r="BH20" s="36">
        <f>IFERROR(VLOOKUP($A20,Round56[],5,FALSE), 0)</f>
        <v>0</v>
      </c>
      <c r="BI20" s="36">
        <f>IFERROR(VLOOKUP($A20,Round57[],5,FALSE), 0)</f>
        <v>0</v>
      </c>
      <c r="BJ20" s="36">
        <f>IFERROR(VLOOKUP($A20,Round58[],5,FALSE), 0)</f>
        <v>0</v>
      </c>
      <c r="BK20" s="36">
        <f>IFERROR(VLOOKUP($A20,Round59[],5,FALSE), 0)</f>
        <v>0</v>
      </c>
      <c r="BL20" s="36">
        <f>IFERROR(VLOOKUP($A20,Round60[],5,FALSE), 0)</f>
        <v>0</v>
      </c>
      <c r="BM20" s="36">
        <f>IFERROR(VLOOKUP($A20,Round61[],5,FALSE), 0)</f>
        <v>0</v>
      </c>
      <c r="BN20" s="36">
        <f>IFERROR(VLOOKUP($A20,Round62[],5,FALSE), 0)</f>
        <v>0</v>
      </c>
    </row>
    <row r="21" spans="1:66" ht="22.5" x14ac:dyDescent="0.25">
      <c r="A21" s="1">
        <v>29782</v>
      </c>
      <c r="B21" s="39" t="s">
        <v>265</v>
      </c>
      <c r="C21" s="37">
        <f xml:space="preserve"> SUM(TotalPoints[[#This Row],[دور 1]:[دور 62]])</f>
        <v>86</v>
      </c>
      <c r="D21" s="42">
        <f>COUNTIF(TotalPoints[[#This Row],[دور 1]:[دور 62]], "&gt;0")</f>
        <v>32</v>
      </c>
      <c r="E21" s="36">
        <f>IFERROR(VLOOKUP($A21,Round01[],5,FALSE), 0)</f>
        <v>0</v>
      </c>
      <c r="F21" s="36">
        <f>IFERROR(VLOOKUP($A21,Round02[],5,FALSE), 0)</f>
        <v>0</v>
      </c>
      <c r="G21" s="36">
        <f>IFERROR(VLOOKUP($A21,Round03[],5,FALSE), 0)</f>
        <v>0</v>
      </c>
      <c r="H21" s="36">
        <f>IFERROR(VLOOKUP($A21,Round04[],5,FALSE), 0)</f>
        <v>0</v>
      </c>
      <c r="I21" s="36">
        <f>IFERROR(VLOOKUP($A21,Round05[],5,FALSE), 0)</f>
        <v>0</v>
      </c>
      <c r="J21" s="36">
        <f>IFERROR(VLOOKUP($A21,Round06[],5,FALSE), 0)</f>
        <v>0</v>
      </c>
      <c r="K21" s="36">
        <f>IFERROR(VLOOKUP($A21,Round07[],5,FALSE), 0)</f>
        <v>0</v>
      </c>
      <c r="L21" s="36">
        <f>IFERROR(VLOOKUP($A21,Round08[],5,FALSE), 0)</f>
        <v>0</v>
      </c>
      <c r="M21" s="36">
        <f>IFERROR(VLOOKUP($A21,Round09[],5,FALSE), 0)</f>
        <v>0</v>
      </c>
      <c r="N21" s="36">
        <f>IFERROR(VLOOKUP($A21,Round10[],5,FALSE), 0)</f>
        <v>0</v>
      </c>
      <c r="O21" s="36">
        <f>IFERROR(VLOOKUP($A21,Round11[],5,FALSE), 0)</f>
        <v>0</v>
      </c>
      <c r="P21" s="36">
        <f>IFERROR(VLOOKUP($A21,Round12[],5,FALSE), 0)</f>
        <v>0</v>
      </c>
      <c r="Q21" s="36">
        <f>IFERROR(VLOOKUP($A21,Round13[],5,FALSE), 0)</f>
        <v>0</v>
      </c>
      <c r="R21" s="36">
        <f>IFERROR(VLOOKUP($A21,Round14[],5,FALSE), 0)</f>
        <v>0</v>
      </c>
      <c r="S21" s="36">
        <f>IFERROR(VLOOKUP($A21,Round15[],5,FALSE), 0)</f>
        <v>0</v>
      </c>
      <c r="T21" s="36">
        <f>IFERROR(VLOOKUP($A21,Round16[],5,FALSE), 0)</f>
        <v>0</v>
      </c>
      <c r="U21" s="36">
        <f>IFERROR(VLOOKUP($A21,Round17[],5,FALSE), 0)</f>
        <v>0</v>
      </c>
      <c r="V21" s="36">
        <f>IFERROR(VLOOKUP($A21,Round18[],5,FALSE), 0)</f>
        <v>0</v>
      </c>
      <c r="W21" s="36">
        <f>IFERROR(VLOOKUP($A21,Round19[],5,FALSE), 0)</f>
        <v>0</v>
      </c>
      <c r="X21" s="36">
        <f>IFERROR(VLOOKUP($A21,Round20[],5,FALSE), 0)</f>
        <v>1</v>
      </c>
      <c r="Y21" s="36">
        <f>IFERROR(VLOOKUP($A21,Round21[],5,FALSE), 0)</f>
        <v>3</v>
      </c>
      <c r="Z21" s="36">
        <f>IFERROR(VLOOKUP($A21,Round22[],5,FALSE), 0)</f>
        <v>1</v>
      </c>
      <c r="AA21" s="36">
        <f>IFERROR(VLOOKUP($A21,Round23[],5,FALSE), 0)</f>
        <v>1</v>
      </c>
      <c r="AB21" s="36">
        <f>IFERROR(VLOOKUP($A21,'دور 24'!$A$2:$E$41,5,FALSE), 0)</f>
        <v>0</v>
      </c>
      <c r="AC21" s="36">
        <f>IFERROR(VLOOKUP($A21,Round25[],5,FALSE), 0)</f>
        <v>1</v>
      </c>
      <c r="AD21" s="36">
        <f>IFERROR(VLOOKUP($A21,Round26[],5,FALSE), 0)</f>
        <v>1</v>
      </c>
      <c r="AE21" s="36">
        <f>IFERROR(VLOOKUP($A21,Round27[],5,FALSE), 0)</f>
        <v>6</v>
      </c>
      <c r="AF21" s="36">
        <f>IFERROR(VLOOKUP($A21,Round28[],5,FALSE), 0)</f>
        <v>3</v>
      </c>
      <c r="AG21" s="36">
        <f>IFERROR(VLOOKUP($A21,Round29[],5,FALSE), 0)</f>
        <v>6</v>
      </c>
      <c r="AH21" s="36">
        <f>IFERROR(VLOOKUP($A21,Round30[],5,FALSE), 0)</f>
        <v>0</v>
      </c>
      <c r="AI21" s="36">
        <f>IFERROR(VLOOKUP($A21,Round31[],5,FALSE), 0)</f>
        <v>7</v>
      </c>
      <c r="AJ21" s="36">
        <f>IFERROR(VLOOKUP($A21,Round32[],5,FALSE), 0)</f>
        <v>0</v>
      </c>
      <c r="AK21" s="36">
        <f>IFERROR(VLOOKUP($A21,Round33[],5,FALSE), 0)</f>
        <v>1</v>
      </c>
      <c r="AL21" s="36">
        <f>IFERROR(VLOOKUP($A21,Round34[],5,FALSE), 0)</f>
        <v>3</v>
      </c>
      <c r="AM21" s="36">
        <f>IFERROR(VLOOKUP($A21,Round35[],5,FALSE), 0)</f>
        <v>2</v>
      </c>
      <c r="AN21" s="36">
        <f>IFERROR(VLOOKUP($A21,Round36[],5,FALSE), 0)</f>
        <v>1</v>
      </c>
      <c r="AO21" s="36">
        <f>IFERROR(VLOOKUP($A21,Round37[],5,FALSE), 0)</f>
        <v>6</v>
      </c>
      <c r="AP21" s="36">
        <f>IFERROR(VLOOKUP($A21,Round38[],5,FALSE), 0)</f>
        <v>3</v>
      </c>
      <c r="AQ21" s="36">
        <f>IFERROR(VLOOKUP($A21,Round39[],5,FALSE), 0)</f>
        <v>1</v>
      </c>
      <c r="AR21" s="36">
        <f>IFERROR(VLOOKUP($A21,Round40[],5,FALSE), 0)</f>
        <v>1</v>
      </c>
      <c r="AS21" s="36">
        <f>IFERROR(VLOOKUP($A21,Round41[],5,FALSE), 0)</f>
        <v>0</v>
      </c>
      <c r="AT21" s="36">
        <f>IFERROR(VLOOKUP($A21,Round42[],5,FALSE), 0)</f>
        <v>0</v>
      </c>
      <c r="AU21" s="36">
        <f>IFERROR(VLOOKUP($A21,Round43[],5,FALSE), 0)</f>
        <v>4</v>
      </c>
      <c r="AV21" s="36">
        <f>IFERROR(VLOOKUP($A21,Round44[],5,FALSE), 0)</f>
        <v>1</v>
      </c>
      <c r="AW21" s="36">
        <f>IFERROR(VLOOKUP($A21,Round45[],5,FALSE), 0)</f>
        <v>5</v>
      </c>
      <c r="AX21" s="36">
        <f>IFERROR(VLOOKUP($A21,Round46[],5,FALSE), 0)</f>
        <v>2</v>
      </c>
      <c r="AY21" s="36">
        <f>IFERROR(VLOOKUP($A21,Round47[],5,FALSE), 0)</f>
        <v>1</v>
      </c>
      <c r="AZ21" s="36">
        <f>IFERROR(VLOOKUP($A21,Round48[],5,FALSE), 0)</f>
        <v>2</v>
      </c>
      <c r="BA21" s="36">
        <f>IFERROR(VLOOKUP($A21,Round49[],5,FALSE), 0)</f>
        <v>0</v>
      </c>
      <c r="BB21" s="36">
        <f>IFERROR(VLOOKUP($A21,Round50[],5,FALSE), 0)</f>
        <v>2</v>
      </c>
      <c r="BC21" s="36">
        <f>IFERROR(VLOOKUP($A21,Round51[],5,FALSE), 0)</f>
        <v>0</v>
      </c>
      <c r="BD21" s="36">
        <f>IFERROR(VLOOKUP($A21,Round52[],5,FALSE), 0)</f>
        <v>0</v>
      </c>
      <c r="BE21" s="36">
        <f>IFERROR(VLOOKUP($A21,Round53[],5,FALSE), 0)</f>
        <v>3</v>
      </c>
      <c r="BF21" s="36">
        <f>IFERROR(VLOOKUP($A21,Round54[],5,FALSE), 0)</f>
        <v>0</v>
      </c>
      <c r="BG21" s="36">
        <f>IFERROR(VLOOKUP($A21,Round55[],5,FALSE), 0)</f>
        <v>0</v>
      </c>
      <c r="BH21" s="36">
        <f>IFERROR(VLOOKUP($A21,Round56[],5,FALSE), 0)</f>
        <v>1</v>
      </c>
      <c r="BI21" s="36">
        <f>IFERROR(VLOOKUP($A21,Round57[],5,FALSE), 0)</f>
        <v>2</v>
      </c>
      <c r="BJ21" s="36">
        <f>IFERROR(VLOOKUP($A21,Round58[],5,FALSE), 0)</f>
        <v>0</v>
      </c>
      <c r="BK21" s="36">
        <f>IFERROR(VLOOKUP($A21,Round59[],5,FALSE), 0)</f>
        <v>2</v>
      </c>
      <c r="BL21" s="36">
        <f>IFERROR(VLOOKUP($A21,Round60[],5,FALSE), 0)</f>
        <v>3</v>
      </c>
      <c r="BM21" s="36">
        <f>IFERROR(VLOOKUP($A21,Round61[],5,FALSE), 0)</f>
        <v>7</v>
      </c>
      <c r="BN21" s="36">
        <f>IFERROR(VLOOKUP($A21,Round62[],5,FALSE), 0)</f>
        <v>3</v>
      </c>
    </row>
    <row r="22" spans="1:66" ht="22.5" x14ac:dyDescent="0.25">
      <c r="A22" s="1">
        <v>19364</v>
      </c>
      <c r="B22" s="39" t="s">
        <v>122</v>
      </c>
      <c r="C22" s="37">
        <f xml:space="preserve"> SUM(TotalPoints[[#This Row],[دور 1]:[دور 62]])</f>
        <v>83</v>
      </c>
      <c r="D22" s="42">
        <f>COUNTIF(TotalPoints[[#This Row],[دور 1]:[دور 62]], "&gt;0")</f>
        <v>31</v>
      </c>
      <c r="E22" s="36">
        <f>IFERROR(VLOOKUP($A22,Round01[],5,FALSE), 0)</f>
        <v>2</v>
      </c>
      <c r="F22" s="36">
        <f>IFERROR(VLOOKUP($A22,Round02[],5,FALSE), 0)</f>
        <v>0</v>
      </c>
      <c r="G22" s="36">
        <f>IFERROR(VLOOKUP($A22,Round03[],5,FALSE), 0)</f>
        <v>0</v>
      </c>
      <c r="H22" s="36">
        <f>IFERROR(VLOOKUP($A22,Round04[],5,FALSE), 0)</f>
        <v>3</v>
      </c>
      <c r="I22" s="36">
        <f>IFERROR(VLOOKUP($A22,Round05[],5,FALSE), 0)</f>
        <v>1</v>
      </c>
      <c r="J22" s="36">
        <f>IFERROR(VLOOKUP($A22,Round06[],5,FALSE), 0)</f>
        <v>3</v>
      </c>
      <c r="K22" s="36">
        <f>IFERROR(VLOOKUP($A22,Round07[],5,FALSE), 0)</f>
        <v>0</v>
      </c>
      <c r="L22" s="36">
        <f>IFERROR(VLOOKUP($A22,Round08[],5,FALSE), 0)</f>
        <v>2</v>
      </c>
      <c r="M22" s="36">
        <f>IFERROR(VLOOKUP($A22,Round09[],5,FALSE), 0)</f>
        <v>0</v>
      </c>
      <c r="N22" s="36">
        <f>IFERROR(VLOOKUP($A22,Round10[],5,FALSE), 0)</f>
        <v>2</v>
      </c>
      <c r="O22" s="36">
        <f>IFERROR(VLOOKUP($A22,Round11[],5,FALSE), 0)</f>
        <v>5</v>
      </c>
      <c r="P22" s="36">
        <f>IFERROR(VLOOKUP($A22,Round12[],5,FALSE), 0)</f>
        <v>1</v>
      </c>
      <c r="Q22" s="36">
        <f>IFERROR(VLOOKUP($A22,Round13[],5,FALSE), 0)</f>
        <v>1</v>
      </c>
      <c r="R22" s="36">
        <f>IFERROR(VLOOKUP($A22,Round14[],5,FALSE), 0)</f>
        <v>0</v>
      </c>
      <c r="S22" s="36">
        <f>IFERROR(VLOOKUP($A22,Round15[],5,FALSE), 0)</f>
        <v>3</v>
      </c>
      <c r="T22" s="36">
        <f>IFERROR(VLOOKUP($A22,Round16[],5,FALSE), 0)</f>
        <v>0</v>
      </c>
      <c r="U22" s="36">
        <f>IFERROR(VLOOKUP($A22,Round17[],5,FALSE), 0)</f>
        <v>2</v>
      </c>
      <c r="V22" s="36">
        <f>IFERROR(VLOOKUP($A22,Round18[],5,FALSE), 0)</f>
        <v>0</v>
      </c>
      <c r="W22" s="36">
        <f>IFERROR(VLOOKUP($A22,Round19[],5,FALSE), 0)</f>
        <v>3</v>
      </c>
      <c r="X22" s="36">
        <f>IFERROR(VLOOKUP($A22,Round20[],5,FALSE), 0)</f>
        <v>1</v>
      </c>
      <c r="Y22" s="36">
        <f>IFERROR(VLOOKUP($A22,Round21[],5,FALSE), 0)</f>
        <v>3</v>
      </c>
      <c r="Z22" s="36">
        <f>IFERROR(VLOOKUP($A22,Round22[],5,FALSE), 0)</f>
        <v>4</v>
      </c>
      <c r="AA22" s="36">
        <f>IFERROR(VLOOKUP($A22,Round23[],5,FALSE), 0)</f>
        <v>3</v>
      </c>
      <c r="AB22" s="36">
        <f>IFERROR(VLOOKUP($A22,'دور 24'!$A$2:$E$41,5,FALSE), 0)</f>
        <v>0</v>
      </c>
      <c r="AC22" s="36">
        <f>IFERROR(VLOOKUP($A22,Round25[],5,FALSE), 0)</f>
        <v>1</v>
      </c>
      <c r="AD22" s="36">
        <f>IFERROR(VLOOKUP($A22,Round26[],5,FALSE), 0)</f>
        <v>0</v>
      </c>
      <c r="AE22" s="36">
        <f>IFERROR(VLOOKUP($A22,Round27[],5,FALSE), 0)</f>
        <v>2</v>
      </c>
      <c r="AF22" s="36">
        <f>IFERROR(VLOOKUP($A22,Round28[],5,FALSE), 0)</f>
        <v>5</v>
      </c>
      <c r="AG22" s="36">
        <f>IFERROR(VLOOKUP($A22,Round29[],5,FALSE), 0)</f>
        <v>7</v>
      </c>
      <c r="AH22" s="36">
        <f>IFERROR(VLOOKUP($A22,Round30[],5,FALSE), 0)</f>
        <v>0</v>
      </c>
      <c r="AI22" s="36">
        <f>IFERROR(VLOOKUP($A22,Round31[],5,FALSE), 0)</f>
        <v>3</v>
      </c>
      <c r="AJ22" s="36">
        <f>IFERROR(VLOOKUP($A22,Round32[],5,FALSE), 0)</f>
        <v>3</v>
      </c>
      <c r="AK22" s="36">
        <f>IFERROR(VLOOKUP($A22,Round33[],5,FALSE), 0)</f>
        <v>1</v>
      </c>
      <c r="AL22" s="36">
        <f>IFERROR(VLOOKUP($A22,Round34[],5,FALSE), 0)</f>
        <v>4</v>
      </c>
      <c r="AM22" s="36">
        <f>IFERROR(VLOOKUP($A22,Round35[],5,FALSE), 0)</f>
        <v>6</v>
      </c>
      <c r="AN22" s="36">
        <f>IFERROR(VLOOKUP($A22,Round36[],5,FALSE), 0)</f>
        <v>2</v>
      </c>
      <c r="AO22" s="36">
        <f>IFERROR(VLOOKUP($A22,Round37[],5,FALSE), 0)</f>
        <v>2</v>
      </c>
      <c r="AP22" s="36">
        <f>IFERROR(VLOOKUP($A22,Round38[],5,FALSE), 0)</f>
        <v>2</v>
      </c>
      <c r="AQ22" s="36">
        <f>IFERROR(VLOOKUP($A22,Round39[],5,FALSE), 0)</f>
        <v>1</v>
      </c>
      <c r="AR22" s="36">
        <f>IFERROR(VLOOKUP($A22,Round40[],5,FALSE), 0)</f>
        <v>3</v>
      </c>
      <c r="AS22" s="36">
        <f>IFERROR(VLOOKUP($A22,Round41[],5,FALSE), 0)</f>
        <v>0</v>
      </c>
      <c r="AT22" s="36">
        <f>IFERROR(VLOOKUP($A22,Round42[],5,FALSE), 0)</f>
        <v>0</v>
      </c>
      <c r="AU22" s="36">
        <f>IFERROR(VLOOKUP($A22,Round43[],5,FALSE), 0)</f>
        <v>0</v>
      </c>
      <c r="AV22" s="36">
        <f>IFERROR(VLOOKUP($A22,Round44[],5,FALSE), 0)</f>
        <v>0</v>
      </c>
      <c r="AW22" s="36">
        <f>IFERROR(VLOOKUP($A22,Round45[],5,FALSE), 0)</f>
        <v>0</v>
      </c>
      <c r="AX22" s="36">
        <f>IFERROR(VLOOKUP($A22,Round46[],5,FALSE), 0)</f>
        <v>0</v>
      </c>
      <c r="AY22" s="36">
        <f>IFERROR(VLOOKUP($A22,Round47[],5,FALSE), 0)</f>
        <v>0</v>
      </c>
      <c r="AZ22" s="36">
        <f>IFERROR(VLOOKUP($A22,Round48[],5,FALSE), 0)</f>
        <v>0</v>
      </c>
      <c r="BA22" s="36">
        <f>IFERROR(VLOOKUP($A22,Round49[],5,FALSE), 0)</f>
        <v>0</v>
      </c>
      <c r="BB22" s="36">
        <f>IFERROR(VLOOKUP($A22,Round50[],5,FALSE), 0)</f>
        <v>0</v>
      </c>
      <c r="BC22" s="36">
        <f>IFERROR(VLOOKUP($A22,Round51[],5,FALSE), 0)</f>
        <v>0</v>
      </c>
      <c r="BD22" s="36">
        <f>IFERROR(VLOOKUP($A22,Round52[],5,FALSE), 0)</f>
        <v>0</v>
      </c>
      <c r="BE22" s="36">
        <f>IFERROR(VLOOKUP($A22,Round53[],5,FALSE), 0)</f>
        <v>0</v>
      </c>
      <c r="BF22" s="36">
        <f>IFERROR(VLOOKUP($A22,Round54[],5,FALSE), 0)</f>
        <v>0</v>
      </c>
      <c r="BG22" s="36">
        <f>IFERROR(VLOOKUP($A22,Round55[],5,FALSE), 0)</f>
        <v>0</v>
      </c>
      <c r="BH22" s="36">
        <f>IFERROR(VLOOKUP($A22,Round56[],5,FALSE), 0)</f>
        <v>0</v>
      </c>
      <c r="BI22" s="36">
        <f>IFERROR(VLOOKUP($A22,Round57[],5,FALSE), 0)</f>
        <v>0</v>
      </c>
      <c r="BJ22" s="36">
        <f>IFERROR(VLOOKUP($A22,Round58[],5,FALSE), 0)</f>
        <v>0</v>
      </c>
      <c r="BK22" s="36">
        <f>IFERROR(VLOOKUP($A22,Round59[],5,FALSE), 0)</f>
        <v>0</v>
      </c>
      <c r="BL22" s="36">
        <f>IFERROR(VLOOKUP($A22,Round60[],5,FALSE), 0)</f>
        <v>0</v>
      </c>
      <c r="BM22" s="36">
        <f>IFERROR(VLOOKUP($A22,Round61[],5,FALSE), 0)</f>
        <v>0</v>
      </c>
      <c r="BN22" s="36">
        <f>IFERROR(VLOOKUP($A22,Round62[],5,FALSE), 0)</f>
        <v>2</v>
      </c>
    </row>
    <row r="23" spans="1:66" ht="22.5" x14ac:dyDescent="0.25">
      <c r="A23" s="1">
        <v>1912</v>
      </c>
      <c r="B23" s="39" t="s">
        <v>271</v>
      </c>
      <c r="C23" s="37">
        <f xml:space="preserve"> SUM(TotalPoints[[#This Row],[دور 1]:[دور 62]])</f>
        <v>80</v>
      </c>
      <c r="D23" s="42">
        <f>COUNTIF(TotalPoints[[#This Row],[دور 1]:[دور 62]], "&gt;0")</f>
        <v>31</v>
      </c>
      <c r="E23" s="36">
        <f>IFERROR(VLOOKUP($A23,Round01[],5,FALSE), 0)</f>
        <v>0</v>
      </c>
      <c r="F23" s="36">
        <f>IFERROR(VLOOKUP($A23,Round02[],5,FALSE), 0)</f>
        <v>0</v>
      </c>
      <c r="G23" s="36">
        <f>IFERROR(VLOOKUP($A23,Round03[],5,FALSE), 0)</f>
        <v>0</v>
      </c>
      <c r="H23" s="36">
        <f>IFERROR(VLOOKUP($A23,Round04[],5,FALSE), 0)</f>
        <v>0</v>
      </c>
      <c r="I23" s="36">
        <f>IFERROR(VLOOKUP($A23,Round05[],5,FALSE), 0)</f>
        <v>0</v>
      </c>
      <c r="J23" s="36">
        <f>IFERROR(VLOOKUP($A23,Round06[],5,FALSE), 0)</f>
        <v>0</v>
      </c>
      <c r="K23" s="36">
        <f>IFERROR(VLOOKUP($A23,Round07[],5,FALSE), 0)</f>
        <v>0</v>
      </c>
      <c r="L23" s="36">
        <f>IFERROR(VLOOKUP($A23,Round08[],5,FALSE), 0)</f>
        <v>0</v>
      </c>
      <c r="M23" s="36">
        <f>IFERROR(VLOOKUP($A23,Round09[],5,FALSE), 0)</f>
        <v>0</v>
      </c>
      <c r="N23" s="36">
        <f>IFERROR(VLOOKUP($A23,Round10[],5,FALSE), 0)</f>
        <v>0</v>
      </c>
      <c r="O23" s="36">
        <f>IFERROR(VLOOKUP($A23,Round11[],5,FALSE), 0)</f>
        <v>0</v>
      </c>
      <c r="P23" s="36">
        <f>IFERROR(VLOOKUP($A23,Round12[],5,FALSE), 0)</f>
        <v>0</v>
      </c>
      <c r="Q23" s="36">
        <f>IFERROR(VLOOKUP($A23,Round13[],5,FALSE), 0)</f>
        <v>0</v>
      </c>
      <c r="R23" s="36">
        <f>IFERROR(VLOOKUP($A23,Round14[],5,FALSE), 0)</f>
        <v>0</v>
      </c>
      <c r="S23" s="36">
        <f>IFERROR(VLOOKUP($A23,Round15[],5,FALSE), 0)</f>
        <v>0</v>
      </c>
      <c r="T23" s="36">
        <f>IFERROR(VLOOKUP($A23,Round16[],5,FALSE), 0)</f>
        <v>0</v>
      </c>
      <c r="U23" s="36">
        <f>IFERROR(VLOOKUP($A23,Round17[],5,FALSE), 0)</f>
        <v>0</v>
      </c>
      <c r="V23" s="36">
        <f>IFERROR(VLOOKUP($A23,Round18[],5,FALSE), 0)</f>
        <v>0</v>
      </c>
      <c r="W23" s="36">
        <f>IFERROR(VLOOKUP($A23,Round19[],5,FALSE), 0)</f>
        <v>0</v>
      </c>
      <c r="X23" s="36">
        <f>IFERROR(VLOOKUP($A23,Round20[],5,FALSE), 0)</f>
        <v>0</v>
      </c>
      <c r="Y23" s="36">
        <f>IFERROR(VLOOKUP($A23,Round21[],5,FALSE), 0)</f>
        <v>0</v>
      </c>
      <c r="Z23" s="36">
        <f>IFERROR(VLOOKUP($A23,Round22[],5,FALSE), 0)</f>
        <v>0</v>
      </c>
      <c r="AA23" s="36">
        <f>IFERROR(VLOOKUP($A23,Round23[],5,FALSE), 0)</f>
        <v>3</v>
      </c>
      <c r="AB23" s="36">
        <f>IFERROR(VLOOKUP($A23,'دور 24'!$A$2:$E$41,5,FALSE), 0)</f>
        <v>1</v>
      </c>
      <c r="AC23" s="36">
        <f>IFERROR(VLOOKUP($A23,Round25[],5,FALSE), 0)</f>
        <v>0</v>
      </c>
      <c r="AD23" s="36">
        <f>IFERROR(VLOOKUP($A23,Round26[],5,FALSE), 0)</f>
        <v>0</v>
      </c>
      <c r="AE23" s="36">
        <f>IFERROR(VLOOKUP($A23,Round27[],5,FALSE), 0)</f>
        <v>2</v>
      </c>
      <c r="AF23" s="36">
        <f>IFERROR(VLOOKUP($A23,Round28[],5,FALSE), 0)</f>
        <v>1</v>
      </c>
      <c r="AG23" s="36">
        <f>IFERROR(VLOOKUP($A23,Round29[],5,FALSE), 0)</f>
        <v>1</v>
      </c>
      <c r="AH23" s="36">
        <f>IFERROR(VLOOKUP($A23,Round30[],5,FALSE), 0)</f>
        <v>0</v>
      </c>
      <c r="AI23" s="36">
        <f>IFERROR(VLOOKUP($A23,Round31[],5,FALSE), 0)</f>
        <v>0</v>
      </c>
      <c r="AJ23" s="36">
        <f>IFERROR(VLOOKUP($A23,Round32[],5,FALSE), 0)</f>
        <v>6</v>
      </c>
      <c r="AK23" s="36">
        <f>IFERROR(VLOOKUP($A23,Round33[],5,FALSE), 0)</f>
        <v>5</v>
      </c>
      <c r="AL23" s="36">
        <f>IFERROR(VLOOKUP($A23,Round34[],5,FALSE), 0)</f>
        <v>1</v>
      </c>
      <c r="AM23" s="36">
        <f>IFERROR(VLOOKUP($A23,Round35[],5,FALSE), 0)</f>
        <v>1</v>
      </c>
      <c r="AN23" s="36">
        <f>IFERROR(VLOOKUP($A23,Round36[],5,FALSE), 0)</f>
        <v>1</v>
      </c>
      <c r="AO23" s="36">
        <f>IFERROR(VLOOKUP($A23,Round37[],5,FALSE), 0)</f>
        <v>3</v>
      </c>
      <c r="AP23" s="36">
        <f>IFERROR(VLOOKUP($A23,Round38[],5,FALSE), 0)</f>
        <v>7</v>
      </c>
      <c r="AQ23" s="36">
        <f>IFERROR(VLOOKUP($A23,Round39[],5,FALSE), 0)</f>
        <v>4</v>
      </c>
      <c r="AR23" s="36">
        <f>IFERROR(VLOOKUP($A23,Round40[],5,FALSE), 0)</f>
        <v>1</v>
      </c>
      <c r="AS23" s="36">
        <f>IFERROR(VLOOKUP($A23,Round41[],5,FALSE), 0)</f>
        <v>0</v>
      </c>
      <c r="AT23" s="36">
        <f>IFERROR(VLOOKUP($A23,Round42[],5,FALSE), 0)</f>
        <v>1</v>
      </c>
      <c r="AU23" s="36">
        <f>IFERROR(VLOOKUP($A23,Round43[],5,FALSE), 0)</f>
        <v>2</v>
      </c>
      <c r="AV23" s="36">
        <f>IFERROR(VLOOKUP($A23,Round44[],5,FALSE), 0)</f>
        <v>1</v>
      </c>
      <c r="AW23" s="36">
        <f>IFERROR(VLOOKUP($A23,Round45[],5,FALSE), 0)</f>
        <v>6</v>
      </c>
      <c r="AX23" s="36">
        <f>IFERROR(VLOOKUP($A23,Round46[],5,FALSE), 0)</f>
        <v>1</v>
      </c>
      <c r="AY23" s="36">
        <f>IFERROR(VLOOKUP($A23,Round47[],5,FALSE), 0)</f>
        <v>3</v>
      </c>
      <c r="AZ23" s="36">
        <f>IFERROR(VLOOKUP($A23,Round48[],5,FALSE), 0)</f>
        <v>3</v>
      </c>
      <c r="BA23" s="36">
        <f>IFERROR(VLOOKUP($A23,Round49[],5,FALSE), 0)</f>
        <v>3</v>
      </c>
      <c r="BB23" s="36">
        <f>IFERROR(VLOOKUP($A23,Round50[],5,FALSE), 0)</f>
        <v>2</v>
      </c>
      <c r="BC23" s="36">
        <f>IFERROR(VLOOKUP($A23,Round51[],5,FALSE), 0)</f>
        <v>0</v>
      </c>
      <c r="BD23" s="36">
        <f>IFERROR(VLOOKUP($A23,Round52[],5,FALSE), 0)</f>
        <v>0</v>
      </c>
      <c r="BE23" s="36">
        <f>IFERROR(VLOOKUP($A23,Round53[],5,FALSE), 0)</f>
        <v>2</v>
      </c>
      <c r="BF23" s="36">
        <f>IFERROR(VLOOKUP($A23,Round54[],5,FALSE), 0)</f>
        <v>0</v>
      </c>
      <c r="BG23" s="36">
        <f>IFERROR(VLOOKUP($A23,Round55[],5,FALSE), 0)</f>
        <v>0</v>
      </c>
      <c r="BH23" s="36">
        <f>IFERROR(VLOOKUP($A23,Round56[],5,FALSE), 0)</f>
        <v>1</v>
      </c>
      <c r="BI23" s="36">
        <f>IFERROR(VLOOKUP($A23,Round57[],5,FALSE), 0)</f>
        <v>3</v>
      </c>
      <c r="BJ23" s="36">
        <f>IFERROR(VLOOKUP($A23,Round58[],5,FALSE), 0)</f>
        <v>3</v>
      </c>
      <c r="BK23" s="36">
        <f>IFERROR(VLOOKUP($A23,Round59[],5,FALSE), 0)</f>
        <v>3</v>
      </c>
      <c r="BL23" s="36">
        <f>IFERROR(VLOOKUP($A23,Round60[],5,FALSE), 0)</f>
        <v>1</v>
      </c>
      <c r="BM23" s="36">
        <f>IFERROR(VLOOKUP($A23,Round61[],5,FALSE), 0)</f>
        <v>6</v>
      </c>
      <c r="BN23" s="36">
        <f>IFERROR(VLOOKUP($A23,Round62[],5,FALSE), 0)</f>
        <v>2</v>
      </c>
    </row>
    <row r="24" spans="1:66" ht="22.5" x14ac:dyDescent="0.25">
      <c r="A24" s="1">
        <v>20722</v>
      </c>
      <c r="B24" s="39" t="s">
        <v>149</v>
      </c>
      <c r="C24" s="37">
        <f xml:space="preserve"> SUM(TotalPoints[[#This Row],[دور 1]:[دور 62]])</f>
        <v>68</v>
      </c>
      <c r="D24" s="42">
        <f>COUNTIF(TotalPoints[[#This Row],[دور 1]:[دور 62]], "&gt;0")</f>
        <v>23</v>
      </c>
      <c r="E24" s="36">
        <f>IFERROR(VLOOKUP($A24,Round01[],5,FALSE), 0)</f>
        <v>3</v>
      </c>
      <c r="F24" s="36">
        <f>IFERROR(VLOOKUP($A24,Round02[],5,FALSE), 0)</f>
        <v>0</v>
      </c>
      <c r="G24" s="36">
        <f>IFERROR(VLOOKUP($A24,Round03[],5,FALSE), 0)</f>
        <v>2</v>
      </c>
      <c r="H24" s="36">
        <f>IFERROR(VLOOKUP($A24,Round04[],5,FALSE), 0)</f>
        <v>0</v>
      </c>
      <c r="I24" s="36">
        <f>IFERROR(VLOOKUP($A24,Round05[],5,FALSE), 0)</f>
        <v>2</v>
      </c>
      <c r="J24" s="36">
        <f>IFERROR(VLOOKUP($A24,Round06[],5,FALSE), 0)</f>
        <v>0</v>
      </c>
      <c r="K24" s="36">
        <f>IFERROR(VLOOKUP($A24,Round07[],5,FALSE), 0)</f>
        <v>0</v>
      </c>
      <c r="L24" s="36">
        <f>IFERROR(VLOOKUP($A24,Round08[],5,FALSE), 0)</f>
        <v>1</v>
      </c>
      <c r="M24" s="36">
        <f>IFERROR(VLOOKUP($A24,Round09[],5,FALSE), 0)</f>
        <v>0</v>
      </c>
      <c r="N24" s="36">
        <f>IFERROR(VLOOKUP($A24,Round10[],5,FALSE), 0)</f>
        <v>2</v>
      </c>
      <c r="O24" s="36">
        <f>IFERROR(VLOOKUP($A24,Round11[],5,FALSE), 0)</f>
        <v>2</v>
      </c>
      <c r="P24" s="36">
        <f>IFERROR(VLOOKUP($A24,Round12[],5,FALSE), 0)</f>
        <v>1</v>
      </c>
      <c r="Q24" s="36">
        <f>IFERROR(VLOOKUP($A24,Round13[],5,FALSE), 0)</f>
        <v>3</v>
      </c>
      <c r="R24" s="36">
        <f>IFERROR(VLOOKUP($A24,Round14[],5,FALSE), 0)</f>
        <v>3</v>
      </c>
      <c r="S24" s="36">
        <f>IFERROR(VLOOKUP($A24,Round15[],5,FALSE), 0)</f>
        <v>7</v>
      </c>
      <c r="T24" s="36">
        <f>IFERROR(VLOOKUP($A24,Round16[],5,FALSE), 0)</f>
        <v>0</v>
      </c>
      <c r="U24" s="36">
        <f>IFERROR(VLOOKUP($A24,Round17[],5,FALSE), 0)</f>
        <v>7</v>
      </c>
      <c r="V24" s="36">
        <f>IFERROR(VLOOKUP($A24,Round18[],5,FALSE), 0)</f>
        <v>3</v>
      </c>
      <c r="W24" s="36">
        <f>IFERROR(VLOOKUP($A24,Round19[],5,FALSE), 0)</f>
        <v>3</v>
      </c>
      <c r="X24" s="36">
        <f>IFERROR(VLOOKUP($A24,Round20[],5,FALSE), 0)</f>
        <v>4</v>
      </c>
      <c r="Y24" s="36">
        <f>IFERROR(VLOOKUP($A24,Round21[],5,FALSE), 0)</f>
        <v>3</v>
      </c>
      <c r="Z24" s="36">
        <f>IFERROR(VLOOKUP($A24,Round22[],5,FALSE), 0)</f>
        <v>1</v>
      </c>
      <c r="AA24" s="36">
        <f>IFERROR(VLOOKUP($A24,Round23[],5,FALSE), 0)</f>
        <v>1</v>
      </c>
      <c r="AB24" s="36">
        <f>IFERROR(VLOOKUP($A24,'دور 24'!$A$2:$E$41,5,FALSE), 0)</f>
        <v>4</v>
      </c>
      <c r="AC24" s="36">
        <f>IFERROR(VLOOKUP($A24,Round25[],5,FALSE), 0)</f>
        <v>7</v>
      </c>
      <c r="AD24" s="36">
        <f>IFERROR(VLOOKUP($A24,Round26[],5,FALSE), 0)</f>
        <v>1</v>
      </c>
      <c r="AE24" s="36">
        <f>IFERROR(VLOOKUP($A24,Round27[],5,FALSE), 0)</f>
        <v>2</v>
      </c>
      <c r="AF24" s="36">
        <f>IFERROR(VLOOKUP($A24,Round28[],5,FALSE), 0)</f>
        <v>3</v>
      </c>
      <c r="AG24" s="36">
        <f>IFERROR(VLOOKUP($A24,Round29[],5,FALSE), 0)</f>
        <v>3</v>
      </c>
      <c r="AH24" s="36">
        <f>IFERROR(VLOOKUP($A24,Round30[],5,FALSE), 0)</f>
        <v>0</v>
      </c>
      <c r="AI24" s="36">
        <f>IFERROR(VLOOKUP($A24,Round31[],5,FALSE), 0)</f>
        <v>0</v>
      </c>
      <c r="AJ24" s="36">
        <f>IFERROR(VLOOKUP($A24,Round32[],5,FALSE), 0)</f>
        <v>0</v>
      </c>
      <c r="AK24" s="36">
        <f>IFERROR(VLOOKUP($A24,Round33[],5,FALSE), 0)</f>
        <v>0</v>
      </c>
      <c r="AL24" s="36">
        <f>IFERROR(VLOOKUP($A24,Round34[],5,FALSE), 0)</f>
        <v>0</v>
      </c>
      <c r="AM24" s="36">
        <f>IFERROR(VLOOKUP($A24,Round35[],5,FALSE), 0)</f>
        <v>0</v>
      </c>
      <c r="AN24" s="36">
        <f>IFERROR(VLOOKUP($A24,Round36[],5,FALSE), 0)</f>
        <v>0</v>
      </c>
      <c r="AO24" s="36">
        <f>IFERROR(VLOOKUP($A24,Round37[],5,FALSE), 0)</f>
        <v>0</v>
      </c>
      <c r="AP24" s="36">
        <f>IFERROR(VLOOKUP($A24,Round38[],5,FALSE), 0)</f>
        <v>0</v>
      </c>
      <c r="AQ24" s="36">
        <f>IFERROR(VLOOKUP($A24,Round39[],5,FALSE), 0)</f>
        <v>0</v>
      </c>
      <c r="AR24" s="36">
        <f>IFERROR(VLOOKUP($A24,Round40[],5,FALSE), 0)</f>
        <v>0</v>
      </c>
      <c r="AS24" s="36">
        <f>IFERROR(VLOOKUP($A24,Round41[],5,FALSE), 0)</f>
        <v>0</v>
      </c>
      <c r="AT24" s="36">
        <f>IFERROR(VLOOKUP($A24,Round42[],5,FALSE), 0)</f>
        <v>0</v>
      </c>
      <c r="AU24" s="36">
        <f>IFERROR(VLOOKUP($A24,Round43[],5,FALSE), 0)</f>
        <v>0</v>
      </c>
      <c r="AV24" s="36">
        <f>IFERROR(VLOOKUP($A24,Round44[],5,FALSE), 0)</f>
        <v>0</v>
      </c>
      <c r="AW24" s="36">
        <f>IFERROR(VLOOKUP($A24,Round45[],5,FALSE), 0)</f>
        <v>0</v>
      </c>
      <c r="AX24" s="36">
        <f>IFERROR(VLOOKUP($A24,Round46[],5,FALSE), 0)</f>
        <v>0</v>
      </c>
      <c r="AY24" s="36">
        <f>IFERROR(VLOOKUP($A24,Round47[],5,FALSE), 0)</f>
        <v>0</v>
      </c>
      <c r="AZ24" s="36">
        <f>IFERROR(VLOOKUP($A24,Round48[],5,FALSE), 0)</f>
        <v>0</v>
      </c>
      <c r="BA24" s="36">
        <f>IFERROR(VLOOKUP($A24,Round49[],5,FALSE), 0)</f>
        <v>0</v>
      </c>
      <c r="BB24" s="36">
        <f>IFERROR(VLOOKUP($A24,Round50[],5,FALSE), 0)</f>
        <v>0</v>
      </c>
      <c r="BC24" s="36">
        <f>IFERROR(VLOOKUP($A24,Round51[],5,FALSE), 0)</f>
        <v>0</v>
      </c>
      <c r="BD24" s="36">
        <f>IFERROR(VLOOKUP($A24,Round52[],5,FALSE), 0)</f>
        <v>0</v>
      </c>
      <c r="BE24" s="36">
        <f>IFERROR(VLOOKUP($A24,Round53[],5,FALSE), 0)</f>
        <v>0</v>
      </c>
      <c r="BF24" s="36">
        <f>IFERROR(VLOOKUP($A24,Round54[],5,FALSE), 0)</f>
        <v>0</v>
      </c>
      <c r="BG24" s="36">
        <f>IFERROR(VLOOKUP($A24,Round55[],5,FALSE), 0)</f>
        <v>0</v>
      </c>
      <c r="BH24" s="36">
        <f>IFERROR(VLOOKUP($A24,Round56[],5,FALSE), 0)</f>
        <v>0</v>
      </c>
      <c r="BI24" s="36">
        <f>IFERROR(VLOOKUP($A24,Round57[],5,FALSE), 0)</f>
        <v>0</v>
      </c>
      <c r="BJ24" s="36">
        <f>IFERROR(VLOOKUP($A24,Round58[],5,FALSE), 0)</f>
        <v>0</v>
      </c>
      <c r="BK24" s="36">
        <f>IFERROR(VLOOKUP($A24,Round59[],5,FALSE), 0)</f>
        <v>0</v>
      </c>
      <c r="BL24" s="36">
        <f>IFERROR(VLOOKUP($A24,Round60[],5,FALSE), 0)</f>
        <v>0</v>
      </c>
      <c r="BM24" s="36">
        <f>IFERROR(VLOOKUP($A24,Round61[],5,FALSE), 0)</f>
        <v>0</v>
      </c>
      <c r="BN24" s="36">
        <f>IFERROR(VLOOKUP($A24,Round62[],5,FALSE), 0)</f>
        <v>0</v>
      </c>
    </row>
    <row r="25" spans="1:66" ht="22.5" x14ac:dyDescent="0.25">
      <c r="A25" s="1">
        <v>29640</v>
      </c>
      <c r="B25" s="39" t="s">
        <v>209</v>
      </c>
      <c r="C25" s="37">
        <f xml:space="preserve"> SUM(TotalPoints[[#This Row],[دور 1]:[دور 62]])</f>
        <v>67</v>
      </c>
      <c r="D25" s="42">
        <f>COUNTIF(TotalPoints[[#This Row],[دور 1]:[دور 62]], "&gt;0")</f>
        <v>26</v>
      </c>
      <c r="E25" s="36">
        <f>IFERROR(VLOOKUP($A25,Round01[],5,FALSE), 0)</f>
        <v>0</v>
      </c>
      <c r="F25" s="36">
        <f>IFERROR(VLOOKUP($A25,Round02[],5,FALSE), 0)</f>
        <v>0</v>
      </c>
      <c r="G25" s="36">
        <f>IFERROR(VLOOKUP($A25,Round03[],5,FALSE), 0)</f>
        <v>0</v>
      </c>
      <c r="H25" s="36">
        <f>IFERROR(VLOOKUP($A25,Round04[],5,FALSE), 0)</f>
        <v>0</v>
      </c>
      <c r="I25" s="36">
        <f>IFERROR(VLOOKUP($A25,Round05[],5,FALSE), 0)</f>
        <v>1</v>
      </c>
      <c r="J25" s="36">
        <f>IFERROR(VLOOKUP($A25,Round06[],5,FALSE), 0)</f>
        <v>1</v>
      </c>
      <c r="K25" s="36">
        <f>IFERROR(VLOOKUP($A25,Round07[],5,FALSE), 0)</f>
        <v>0</v>
      </c>
      <c r="L25" s="36">
        <f>IFERROR(VLOOKUP($A25,Round08[],5,FALSE), 0)</f>
        <v>3</v>
      </c>
      <c r="M25" s="36">
        <f>IFERROR(VLOOKUP($A25,Round09[],5,FALSE), 0)</f>
        <v>1</v>
      </c>
      <c r="N25" s="36">
        <f>IFERROR(VLOOKUP($A25,Round10[],5,FALSE), 0)</f>
        <v>1</v>
      </c>
      <c r="O25" s="36">
        <f>IFERROR(VLOOKUP($A25,Round11[],5,FALSE), 0)</f>
        <v>1</v>
      </c>
      <c r="P25" s="36">
        <f>IFERROR(VLOOKUP($A25,Round12[],5,FALSE), 0)</f>
        <v>0</v>
      </c>
      <c r="Q25" s="36">
        <f>IFERROR(VLOOKUP($A25,Round13[],5,FALSE), 0)</f>
        <v>3</v>
      </c>
      <c r="R25" s="36">
        <f>IFERROR(VLOOKUP($A25,Round14[],5,FALSE), 0)</f>
        <v>0</v>
      </c>
      <c r="S25" s="36">
        <f>IFERROR(VLOOKUP($A25,Round15[],5,FALSE), 0)</f>
        <v>0</v>
      </c>
      <c r="T25" s="36">
        <f>IFERROR(VLOOKUP($A25,Round16[],5,FALSE), 0)</f>
        <v>0</v>
      </c>
      <c r="U25" s="36">
        <f>IFERROR(VLOOKUP($A25,Round17[],5,FALSE), 0)</f>
        <v>0</v>
      </c>
      <c r="V25" s="36">
        <f>IFERROR(VLOOKUP($A25,Round18[],5,FALSE), 0)</f>
        <v>0</v>
      </c>
      <c r="W25" s="36">
        <f>IFERROR(VLOOKUP($A25,Round19[],5,FALSE), 0)</f>
        <v>0</v>
      </c>
      <c r="X25" s="36">
        <f>IFERROR(VLOOKUP($A25,Round20[],5,FALSE), 0)</f>
        <v>0</v>
      </c>
      <c r="Y25" s="36">
        <f>IFERROR(VLOOKUP($A25,Round21[],5,FALSE), 0)</f>
        <v>0</v>
      </c>
      <c r="Z25" s="36">
        <f>IFERROR(VLOOKUP($A25,Round22[],5,FALSE), 0)</f>
        <v>0</v>
      </c>
      <c r="AA25" s="36">
        <f>IFERROR(VLOOKUP($A25,Round23[],5,FALSE), 0)</f>
        <v>0</v>
      </c>
      <c r="AB25" s="36">
        <f>IFERROR(VLOOKUP($A25,'دور 24'!$A$2:$E$41,5,FALSE), 0)</f>
        <v>0</v>
      </c>
      <c r="AC25" s="36">
        <f>IFERROR(VLOOKUP($A25,Round25[],5,FALSE), 0)</f>
        <v>0</v>
      </c>
      <c r="AD25" s="36">
        <f>IFERROR(VLOOKUP($A25,Round26[],5,FALSE), 0)</f>
        <v>0</v>
      </c>
      <c r="AE25" s="36">
        <f>IFERROR(VLOOKUP($A25,Round27[],5,FALSE), 0)</f>
        <v>0</v>
      </c>
      <c r="AF25" s="36">
        <f>IFERROR(VLOOKUP($A25,Round28[],5,FALSE), 0)</f>
        <v>7</v>
      </c>
      <c r="AG25" s="36">
        <f>IFERROR(VLOOKUP($A25,Round29[],5,FALSE), 0)</f>
        <v>3</v>
      </c>
      <c r="AH25" s="36">
        <f>IFERROR(VLOOKUP($A25,Round30[],5,FALSE), 0)</f>
        <v>0</v>
      </c>
      <c r="AI25" s="36">
        <f>IFERROR(VLOOKUP($A25,Round31[],5,FALSE), 0)</f>
        <v>7</v>
      </c>
      <c r="AJ25" s="36">
        <f>IFERROR(VLOOKUP($A25,Round32[],5,FALSE), 0)</f>
        <v>0</v>
      </c>
      <c r="AK25" s="36">
        <f>IFERROR(VLOOKUP($A25,Round33[],5,FALSE), 0)</f>
        <v>3</v>
      </c>
      <c r="AL25" s="36">
        <f>IFERROR(VLOOKUP($A25,Round34[],5,FALSE), 0)</f>
        <v>2</v>
      </c>
      <c r="AM25" s="36">
        <f>IFERROR(VLOOKUP($A25,Round35[],5,FALSE), 0)</f>
        <v>1</v>
      </c>
      <c r="AN25" s="36">
        <f>IFERROR(VLOOKUP($A25,Round36[],5,FALSE), 0)</f>
        <v>1</v>
      </c>
      <c r="AO25" s="36">
        <f>IFERROR(VLOOKUP($A25,Round37[],5,FALSE), 0)</f>
        <v>1</v>
      </c>
      <c r="AP25" s="36">
        <f>IFERROR(VLOOKUP($A25,Round38[],5,FALSE), 0)</f>
        <v>5</v>
      </c>
      <c r="AQ25" s="36">
        <f>IFERROR(VLOOKUP($A25,Round39[],5,FALSE), 0)</f>
        <v>1</v>
      </c>
      <c r="AR25" s="36">
        <f>IFERROR(VLOOKUP($A25,Round40[],5,FALSE), 0)</f>
        <v>7</v>
      </c>
      <c r="AS25" s="36">
        <f>IFERROR(VLOOKUP($A25,Round41[],5,FALSE), 0)</f>
        <v>0</v>
      </c>
      <c r="AT25" s="36">
        <f>IFERROR(VLOOKUP($A25,Round42[],5,FALSE), 0)</f>
        <v>1</v>
      </c>
      <c r="AU25" s="36">
        <f>IFERROR(VLOOKUP($A25,Round43[],5,FALSE), 0)</f>
        <v>7</v>
      </c>
      <c r="AV25" s="36">
        <f>IFERROR(VLOOKUP($A25,Round44[],5,FALSE), 0)</f>
        <v>1</v>
      </c>
      <c r="AW25" s="36">
        <f>IFERROR(VLOOKUP($A25,Round45[],5,FALSE), 0)</f>
        <v>1</v>
      </c>
      <c r="AX25" s="36">
        <f>IFERROR(VLOOKUP($A25,Round46[],5,FALSE), 0)</f>
        <v>0</v>
      </c>
      <c r="AY25" s="36">
        <f>IFERROR(VLOOKUP($A25,Round47[],5,FALSE), 0)</f>
        <v>3</v>
      </c>
      <c r="AZ25" s="36">
        <f>IFERROR(VLOOKUP($A25,Round48[],5,FALSE), 0)</f>
        <v>2</v>
      </c>
      <c r="BA25" s="36">
        <f>IFERROR(VLOOKUP($A25,Round49[],5,FALSE), 0)</f>
        <v>2</v>
      </c>
      <c r="BB25" s="36">
        <f>IFERROR(VLOOKUP($A25,Round50[],5,FALSE), 0)</f>
        <v>1</v>
      </c>
      <c r="BC25" s="36">
        <f>IFERROR(VLOOKUP($A25,Round51[],5,FALSE), 0)</f>
        <v>0</v>
      </c>
      <c r="BD25" s="36">
        <f>IFERROR(VLOOKUP($A25,Round52[],5,FALSE), 0)</f>
        <v>0</v>
      </c>
      <c r="BE25" s="36">
        <f>IFERROR(VLOOKUP($A25,Round53[],5,FALSE), 0)</f>
        <v>0</v>
      </c>
      <c r="BF25" s="36">
        <f>IFERROR(VLOOKUP($A25,Round54[],5,FALSE), 0)</f>
        <v>0</v>
      </c>
      <c r="BG25" s="36">
        <f>IFERROR(VLOOKUP($A25,Round55[],5,FALSE), 0)</f>
        <v>0</v>
      </c>
      <c r="BH25" s="36">
        <f>IFERROR(VLOOKUP($A25,Round56[],5,FALSE), 0)</f>
        <v>0</v>
      </c>
      <c r="BI25" s="36">
        <f>IFERROR(VLOOKUP($A25,Round57[],5,FALSE), 0)</f>
        <v>0</v>
      </c>
      <c r="BJ25" s="36">
        <f>IFERROR(VLOOKUP($A25,Round58[],5,FALSE), 0)</f>
        <v>0</v>
      </c>
      <c r="BK25" s="36">
        <f>IFERROR(VLOOKUP($A25,Round59[],5,FALSE), 0)</f>
        <v>0</v>
      </c>
      <c r="BL25" s="36">
        <f>IFERROR(VLOOKUP($A25,Round60[],5,FALSE), 0)</f>
        <v>0</v>
      </c>
      <c r="BM25" s="36">
        <f>IFERROR(VLOOKUP($A25,Round61[],5,FALSE), 0)</f>
        <v>0</v>
      </c>
      <c r="BN25" s="36">
        <f>IFERROR(VLOOKUP($A25,Round62[],5,FALSE), 0)</f>
        <v>0</v>
      </c>
    </row>
    <row r="26" spans="1:66" ht="22.5" x14ac:dyDescent="0.25">
      <c r="A26" s="1">
        <v>3564</v>
      </c>
      <c r="B26" s="39" t="s">
        <v>135</v>
      </c>
      <c r="C26" s="37">
        <f xml:space="preserve"> SUM(TotalPoints[[#This Row],[دور 1]:[دور 62]])</f>
        <v>66</v>
      </c>
      <c r="D26" s="42">
        <f>COUNTIF(TotalPoints[[#This Row],[دور 1]:[دور 62]], "&gt;0")</f>
        <v>28</v>
      </c>
      <c r="E26" s="36">
        <f>IFERROR(VLOOKUP($A26,Round01[],5,FALSE), 0)</f>
        <v>2</v>
      </c>
      <c r="F26" s="36">
        <f>IFERROR(VLOOKUP($A26,Round02[],5,FALSE), 0)</f>
        <v>0</v>
      </c>
      <c r="G26" s="36">
        <f>IFERROR(VLOOKUP($A26,Round03[],5,FALSE), 0)</f>
        <v>1</v>
      </c>
      <c r="H26" s="36">
        <f>IFERROR(VLOOKUP($A26,Round04[],5,FALSE), 0)</f>
        <v>1</v>
      </c>
      <c r="I26" s="36">
        <f>IFERROR(VLOOKUP($A26,Round05[],5,FALSE), 0)</f>
        <v>1</v>
      </c>
      <c r="J26" s="36">
        <f>IFERROR(VLOOKUP($A26,Round06[],5,FALSE), 0)</f>
        <v>5</v>
      </c>
      <c r="K26" s="36">
        <f>IFERROR(VLOOKUP($A26,Round07[],5,FALSE), 0)</f>
        <v>0</v>
      </c>
      <c r="L26" s="36">
        <f>IFERROR(VLOOKUP($A26,Round08[],5,FALSE), 0)</f>
        <v>1</v>
      </c>
      <c r="M26" s="36">
        <f>IFERROR(VLOOKUP($A26,Round09[],5,FALSE), 0)</f>
        <v>0</v>
      </c>
      <c r="N26" s="36">
        <f>IFERROR(VLOOKUP($A26,Round10[],5,FALSE), 0)</f>
        <v>2</v>
      </c>
      <c r="O26" s="36">
        <f>IFERROR(VLOOKUP($A26,Round11[],5,FALSE), 0)</f>
        <v>1</v>
      </c>
      <c r="P26" s="36">
        <f>IFERROR(VLOOKUP($A26,Round12[],5,FALSE), 0)</f>
        <v>0</v>
      </c>
      <c r="Q26" s="36">
        <f>IFERROR(VLOOKUP($A26,Round13[],5,FALSE), 0)</f>
        <v>2</v>
      </c>
      <c r="R26" s="36">
        <f>IFERROR(VLOOKUP($A26,Round14[],5,FALSE), 0)</f>
        <v>3</v>
      </c>
      <c r="S26" s="36">
        <f>IFERROR(VLOOKUP($A26,Round15[],5,FALSE), 0)</f>
        <v>4</v>
      </c>
      <c r="T26" s="36">
        <f>IFERROR(VLOOKUP($A26,Round16[],5,FALSE), 0)</f>
        <v>0</v>
      </c>
      <c r="U26" s="36">
        <f>IFERROR(VLOOKUP($A26,Round17[],5,FALSE), 0)</f>
        <v>1</v>
      </c>
      <c r="V26" s="36">
        <f>IFERROR(VLOOKUP($A26,Round18[],5,FALSE), 0)</f>
        <v>5</v>
      </c>
      <c r="W26" s="36">
        <f>IFERROR(VLOOKUP($A26,Round19[],5,FALSE), 0)</f>
        <v>3</v>
      </c>
      <c r="X26" s="36">
        <f>IFERROR(VLOOKUP($A26,Round20[],5,FALSE), 0)</f>
        <v>1</v>
      </c>
      <c r="Y26" s="36">
        <f>IFERROR(VLOOKUP($A26,Round21[],5,FALSE), 0)</f>
        <v>1</v>
      </c>
      <c r="Z26" s="36">
        <f>IFERROR(VLOOKUP($A26,Round22[],5,FALSE), 0)</f>
        <v>2</v>
      </c>
      <c r="AA26" s="36">
        <f>IFERROR(VLOOKUP($A26,Round23[],5,FALSE), 0)</f>
        <v>0</v>
      </c>
      <c r="AB26" s="36">
        <f>IFERROR(VLOOKUP($A26,'دور 24'!$A$2:$E$41,5,FALSE), 0)</f>
        <v>0</v>
      </c>
      <c r="AC26" s="36">
        <f>IFERROR(VLOOKUP($A26,Round25[],5,FALSE), 0)</f>
        <v>0</v>
      </c>
      <c r="AD26" s="36">
        <f>IFERROR(VLOOKUP($A26,Round26[],5,FALSE), 0)</f>
        <v>2</v>
      </c>
      <c r="AE26" s="36">
        <f>IFERROR(VLOOKUP($A26,Round27[],5,FALSE), 0)</f>
        <v>2</v>
      </c>
      <c r="AF26" s="36">
        <f>IFERROR(VLOOKUP($A26,Round28[],5,FALSE), 0)</f>
        <v>2</v>
      </c>
      <c r="AG26" s="36">
        <f>IFERROR(VLOOKUP($A26,Round29[],5,FALSE), 0)</f>
        <v>6</v>
      </c>
      <c r="AH26" s="36">
        <f>IFERROR(VLOOKUP($A26,Round30[],5,FALSE), 0)</f>
        <v>0</v>
      </c>
      <c r="AI26" s="36">
        <f>IFERROR(VLOOKUP($A26,Round31[],5,FALSE), 0)</f>
        <v>5</v>
      </c>
      <c r="AJ26" s="36">
        <f>IFERROR(VLOOKUP($A26,Round32[],5,FALSE), 0)</f>
        <v>0</v>
      </c>
      <c r="AK26" s="36">
        <f>IFERROR(VLOOKUP($A26,Round33[],5,FALSE), 0)</f>
        <v>0</v>
      </c>
      <c r="AL26" s="36">
        <f>IFERROR(VLOOKUP($A26,Round34[],5,FALSE), 0)</f>
        <v>3</v>
      </c>
      <c r="AM26" s="36">
        <f>IFERROR(VLOOKUP($A26,Round35[],5,FALSE), 0)</f>
        <v>4</v>
      </c>
      <c r="AN26" s="36">
        <f>IFERROR(VLOOKUP($A26,Round36[],5,FALSE), 0)</f>
        <v>2</v>
      </c>
      <c r="AO26" s="36">
        <f>IFERROR(VLOOKUP($A26,Round37[],5,FALSE), 0)</f>
        <v>1</v>
      </c>
      <c r="AP26" s="36">
        <f>IFERROR(VLOOKUP($A26,Round38[],5,FALSE), 0)</f>
        <v>2</v>
      </c>
      <c r="AQ26" s="36">
        <f>IFERROR(VLOOKUP($A26,Round39[],5,FALSE), 0)</f>
        <v>1</v>
      </c>
      <c r="AR26" s="36">
        <f>IFERROR(VLOOKUP($A26,Round40[],5,FALSE), 0)</f>
        <v>0</v>
      </c>
      <c r="AS26" s="36">
        <f>IFERROR(VLOOKUP($A26,Round41[],5,FALSE), 0)</f>
        <v>0</v>
      </c>
      <c r="AT26" s="36">
        <f>IFERROR(VLOOKUP($A26,Round42[],5,FALSE), 0)</f>
        <v>0</v>
      </c>
      <c r="AU26" s="36">
        <f>IFERROR(VLOOKUP($A26,Round43[],5,FALSE), 0)</f>
        <v>0</v>
      </c>
      <c r="AV26" s="36">
        <f>IFERROR(VLOOKUP($A26,Round44[],5,FALSE), 0)</f>
        <v>0</v>
      </c>
      <c r="AW26" s="36">
        <f>IFERROR(VLOOKUP($A26,Round45[],5,FALSE), 0)</f>
        <v>0</v>
      </c>
      <c r="AX26" s="36">
        <f>IFERROR(VLOOKUP($A26,Round46[],5,FALSE), 0)</f>
        <v>0</v>
      </c>
      <c r="AY26" s="36">
        <f>IFERROR(VLOOKUP($A26,Round47[],5,FALSE), 0)</f>
        <v>0</v>
      </c>
      <c r="AZ26" s="36">
        <f>IFERROR(VLOOKUP($A26,Round48[],5,FALSE), 0)</f>
        <v>0</v>
      </c>
      <c r="BA26" s="36">
        <f>IFERROR(VLOOKUP($A26,Round49[],5,FALSE), 0)</f>
        <v>0</v>
      </c>
      <c r="BB26" s="36">
        <f>IFERROR(VLOOKUP($A26,Round50[],5,FALSE), 0)</f>
        <v>0</v>
      </c>
      <c r="BC26" s="36">
        <f>IFERROR(VLOOKUP($A26,Round51[],5,FALSE), 0)</f>
        <v>0</v>
      </c>
      <c r="BD26" s="36">
        <f>IFERROR(VLOOKUP($A26,Round52[],5,FALSE), 0)</f>
        <v>0</v>
      </c>
      <c r="BE26" s="36">
        <f>IFERROR(VLOOKUP($A26,Round53[],5,FALSE), 0)</f>
        <v>0</v>
      </c>
      <c r="BF26" s="36">
        <f>IFERROR(VLOOKUP($A26,Round54[],5,FALSE), 0)</f>
        <v>0</v>
      </c>
      <c r="BG26" s="36">
        <f>IFERROR(VLOOKUP($A26,Round55[],5,FALSE), 0)</f>
        <v>0</v>
      </c>
      <c r="BH26" s="36">
        <f>IFERROR(VLOOKUP($A26,Round56[],5,FALSE), 0)</f>
        <v>0</v>
      </c>
      <c r="BI26" s="36">
        <f>IFERROR(VLOOKUP($A26,Round57[],5,FALSE), 0)</f>
        <v>0</v>
      </c>
      <c r="BJ26" s="36">
        <f>IFERROR(VLOOKUP($A26,Round58[],5,FALSE), 0)</f>
        <v>0</v>
      </c>
      <c r="BK26" s="36">
        <f>IFERROR(VLOOKUP($A26,Round59[],5,FALSE), 0)</f>
        <v>0</v>
      </c>
      <c r="BL26" s="36">
        <f>IFERROR(VLOOKUP($A26,Round60[],5,FALSE), 0)</f>
        <v>0</v>
      </c>
      <c r="BM26" s="36">
        <f>IFERROR(VLOOKUP($A26,Round61[],5,FALSE), 0)</f>
        <v>0</v>
      </c>
      <c r="BN26" s="36">
        <f>IFERROR(VLOOKUP($A26,Round62[],5,FALSE), 0)</f>
        <v>0</v>
      </c>
    </row>
    <row r="27" spans="1:66" ht="22.5" x14ac:dyDescent="0.25">
      <c r="A27" s="1">
        <v>29631</v>
      </c>
      <c r="B27" s="39" t="s">
        <v>206</v>
      </c>
      <c r="C27" s="37">
        <f xml:space="preserve"> SUM(TotalPoints[[#This Row],[دور 1]:[دور 62]])</f>
        <v>61</v>
      </c>
      <c r="D27" s="42">
        <f>COUNTIF(TotalPoints[[#This Row],[دور 1]:[دور 62]], "&gt;0")</f>
        <v>27</v>
      </c>
      <c r="E27" s="36">
        <f>IFERROR(VLOOKUP($A27,Round01[],5,FALSE), 0)</f>
        <v>0</v>
      </c>
      <c r="F27" s="36">
        <f>IFERROR(VLOOKUP($A27,Round02[],5,FALSE), 0)</f>
        <v>0</v>
      </c>
      <c r="G27" s="36">
        <f>IFERROR(VLOOKUP($A27,Round03[],5,FALSE), 0)</f>
        <v>0</v>
      </c>
      <c r="H27" s="36">
        <f>IFERROR(VLOOKUP($A27,Round04[],5,FALSE), 0)</f>
        <v>0</v>
      </c>
      <c r="I27" s="36">
        <f>IFERROR(VLOOKUP($A27,Round05[],5,FALSE), 0)</f>
        <v>1</v>
      </c>
      <c r="J27" s="36">
        <f>IFERROR(VLOOKUP($A27,Round06[],5,FALSE), 0)</f>
        <v>0</v>
      </c>
      <c r="K27" s="36">
        <f>IFERROR(VLOOKUP($A27,Round07[],5,FALSE), 0)</f>
        <v>1</v>
      </c>
      <c r="L27" s="36">
        <f>IFERROR(VLOOKUP($A27,Round08[],5,FALSE), 0)</f>
        <v>2</v>
      </c>
      <c r="M27" s="36">
        <f>IFERROR(VLOOKUP($A27,Round09[],5,FALSE), 0)</f>
        <v>0</v>
      </c>
      <c r="N27" s="36">
        <f>IFERROR(VLOOKUP($A27,Round10[],5,FALSE), 0)</f>
        <v>1</v>
      </c>
      <c r="O27" s="36">
        <f>IFERROR(VLOOKUP($A27,Round11[],5,FALSE), 0)</f>
        <v>2</v>
      </c>
      <c r="P27" s="36">
        <f>IFERROR(VLOOKUP($A27,Round12[],5,FALSE), 0)</f>
        <v>0</v>
      </c>
      <c r="Q27" s="36">
        <f>IFERROR(VLOOKUP($A27,Round13[],5,FALSE), 0)</f>
        <v>6</v>
      </c>
      <c r="R27" s="36">
        <f>IFERROR(VLOOKUP($A27,Round14[],5,FALSE), 0)</f>
        <v>0</v>
      </c>
      <c r="S27" s="36">
        <f>IFERROR(VLOOKUP($A27,Round15[],5,FALSE), 0)</f>
        <v>0</v>
      </c>
      <c r="T27" s="36">
        <f>IFERROR(VLOOKUP($A27,Round16[],5,FALSE), 0)</f>
        <v>0</v>
      </c>
      <c r="U27" s="36">
        <f>IFERROR(VLOOKUP($A27,Round17[],5,FALSE), 0)</f>
        <v>0</v>
      </c>
      <c r="V27" s="36">
        <f>IFERROR(VLOOKUP($A27,Round18[],5,FALSE), 0)</f>
        <v>0</v>
      </c>
      <c r="W27" s="36">
        <f>IFERROR(VLOOKUP($A27,Round19[],5,FALSE), 0)</f>
        <v>0</v>
      </c>
      <c r="X27" s="36">
        <f>IFERROR(VLOOKUP($A27,Round20[],5,FALSE), 0)</f>
        <v>0</v>
      </c>
      <c r="Y27" s="36">
        <f>IFERROR(VLOOKUP($A27,Round21[],5,FALSE), 0)</f>
        <v>0</v>
      </c>
      <c r="Z27" s="36">
        <f>IFERROR(VLOOKUP($A27,Round22[],5,FALSE), 0)</f>
        <v>0</v>
      </c>
      <c r="AA27" s="36">
        <f>IFERROR(VLOOKUP($A27,Round23[],5,FALSE), 0)</f>
        <v>0</v>
      </c>
      <c r="AB27" s="36">
        <f>IFERROR(VLOOKUP($A27,'دور 24'!$A$2:$E$41,5,FALSE), 0)</f>
        <v>0</v>
      </c>
      <c r="AC27" s="36">
        <f>IFERROR(VLOOKUP($A27,Round25[],5,FALSE), 0)</f>
        <v>2</v>
      </c>
      <c r="AD27" s="36">
        <f>IFERROR(VLOOKUP($A27,Round26[],5,FALSE), 0)</f>
        <v>2</v>
      </c>
      <c r="AE27" s="36">
        <f>IFERROR(VLOOKUP($A27,Round27[],5,FALSE), 0)</f>
        <v>1</v>
      </c>
      <c r="AF27" s="36">
        <f>IFERROR(VLOOKUP($A27,Round28[],5,FALSE), 0)</f>
        <v>3</v>
      </c>
      <c r="AG27" s="36">
        <f>IFERROR(VLOOKUP($A27,Round29[],5,FALSE), 0)</f>
        <v>8</v>
      </c>
      <c r="AH27" s="36">
        <f>IFERROR(VLOOKUP($A27,Round30[],5,FALSE), 0)</f>
        <v>0</v>
      </c>
      <c r="AI27" s="36">
        <f>IFERROR(VLOOKUP($A27,Round31[],5,FALSE), 0)</f>
        <v>4</v>
      </c>
      <c r="AJ27" s="36">
        <f>IFERROR(VLOOKUP($A27,Round32[],5,FALSE), 0)</f>
        <v>0</v>
      </c>
      <c r="AK27" s="36">
        <f>IFERROR(VLOOKUP($A27,Round33[],5,FALSE), 0)</f>
        <v>0</v>
      </c>
      <c r="AL27" s="36">
        <f>IFERROR(VLOOKUP($A27,Round34[],5,FALSE), 0)</f>
        <v>2</v>
      </c>
      <c r="AM27" s="36">
        <f>IFERROR(VLOOKUP($A27,Round35[],5,FALSE), 0)</f>
        <v>0</v>
      </c>
      <c r="AN27" s="36">
        <f>IFERROR(VLOOKUP($A27,Round36[],5,FALSE), 0)</f>
        <v>1</v>
      </c>
      <c r="AO27" s="36">
        <f>IFERROR(VLOOKUP($A27,Round37[],5,FALSE), 0)</f>
        <v>3</v>
      </c>
      <c r="AP27" s="36">
        <f>IFERROR(VLOOKUP($A27,Round38[],5,FALSE), 0)</f>
        <v>2</v>
      </c>
      <c r="AQ27" s="36">
        <f>IFERROR(VLOOKUP($A27,Round39[],5,FALSE), 0)</f>
        <v>2</v>
      </c>
      <c r="AR27" s="36">
        <f>IFERROR(VLOOKUP($A27,Round40[],5,FALSE), 0)</f>
        <v>1</v>
      </c>
      <c r="AS27" s="36">
        <f>IFERROR(VLOOKUP($A27,Round41[],5,FALSE), 0)</f>
        <v>3</v>
      </c>
      <c r="AT27" s="36">
        <f>IFERROR(VLOOKUP($A27,Round42[],5,FALSE), 0)</f>
        <v>3</v>
      </c>
      <c r="AU27" s="36">
        <f>IFERROR(VLOOKUP($A27,Round43[],5,FALSE), 0)</f>
        <v>3</v>
      </c>
      <c r="AV27" s="36">
        <f>IFERROR(VLOOKUP($A27,Round44[],5,FALSE), 0)</f>
        <v>0</v>
      </c>
      <c r="AW27" s="36">
        <f>IFERROR(VLOOKUP($A27,Round45[],5,FALSE), 0)</f>
        <v>1</v>
      </c>
      <c r="AX27" s="36">
        <f>IFERROR(VLOOKUP($A27,Round46[],5,FALSE), 0)</f>
        <v>0</v>
      </c>
      <c r="AY27" s="36">
        <f>IFERROR(VLOOKUP($A27,Round47[],5,FALSE), 0)</f>
        <v>1</v>
      </c>
      <c r="AZ27" s="36">
        <f>IFERROR(VLOOKUP($A27,Round48[],5,FALSE), 0)</f>
        <v>1</v>
      </c>
      <c r="BA27" s="36">
        <f>IFERROR(VLOOKUP($A27,Round49[],5,FALSE), 0)</f>
        <v>1</v>
      </c>
      <c r="BB27" s="36">
        <f>IFERROR(VLOOKUP($A27,Round50[],5,FALSE), 0)</f>
        <v>1</v>
      </c>
      <c r="BC27" s="36">
        <f>IFERROR(VLOOKUP($A27,Round51[],5,FALSE), 0)</f>
        <v>3</v>
      </c>
      <c r="BD27" s="36">
        <f>IFERROR(VLOOKUP($A27,Round52[],5,FALSE), 0)</f>
        <v>0</v>
      </c>
      <c r="BE27" s="36">
        <f>IFERROR(VLOOKUP($A27,Round53[],5,FALSE), 0)</f>
        <v>0</v>
      </c>
      <c r="BF27" s="36">
        <f>IFERROR(VLOOKUP($A27,Round54[],5,FALSE), 0)</f>
        <v>0</v>
      </c>
      <c r="BG27" s="36">
        <f>IFERROR(VLOOKUP($A27,Round55[],5,FALSE), 0)</f>
        <v>0</v>
      </c>
      <c r="BH27" s="36">
        <f>IFERROR(VLOOKUP($A27,Round56[],5,FALSE), 0)</f>
        <v>0</v>
      </c>
      <c r="BI27" s="36">
        <f>IFERROR(VLOOKUP($A27,Round57[],5,FALSE), 0)</f>
        <v>0</v>
      </c>
      <c r="BJ27" s="36">
        <f>IFERROR(VLOOKUP($A27,Round58[],5,FALSE), 0)</f>
        <v>0</v>
      </c>
      <c r="BK27" s="36">
        <f>IFERROR(VLOOKUP($A27,Round59[],5,FALSE), 0)</f>
        <v>0</v>
      </c>
      <c r="BL27" s="36">
        <f>IFERROR(VLOOKUP($A27,Round60[],5,FALSE), 0)</f>
        <v>0</v>
      </c>
      <c r="BM27" s="36">
        <f>IFERROR(VLOOKUP($A27,Round61[],5,FALSE), 0)</f>
        <v>0</v>
      </c>
      <c r="BN27" s="36">
        <f>IFERROR(VLOOKUP($A27,Round62[],5,FALSE), 0)</f>
        <v>0</v>
      </c>
    </row>
    <row r="28" spans="1:66" ht="22.5" x14ac:dyDescent="0.25">
      <c r="A28" s="1">
        <v>29800</v>
      </c>
      <c r="B28" s="39" t="s">
        <v>269</v>
      </c>
      <c r="C28" s="37">
        <f xml:space="preserve"> SUM(TotalPoints[[#This Row],[دور 1]:[دور 62]])</f>
        <v>59</v>
      </c>
      <c r="D28" s="42">
        <f>COUNTIF(TotalPoints[[#This Row],[دور 1]:[دور 62]], "&gt;0")</f>
        <v>23</v>
      </c>
      <c r="E28" s="36">
        <f>IFERROR(VLOOKUP($A28,Round01[],5,FALSE), 0)</f>
        <v>0</v>
      </c>
      <c r="F28" s="36">
        <f>IFERROR(VLOOKUP($A28,Round02[],5,FALSE), 0)</f>
        <v>0</v>
      </c>
      <c r="G28" s="36">
        <f>IFERROR(VLOOKUP($A28,Round03[],5,FALSE), 0)</f>
        <v>0</v>
      </c>
      <c r="H28" s="36">
        <f>IFERROR(VLOOKUP($A28,Round04[],5,FALSE), 0)</f>
        <v>0</v>
      </c>
      <c r="I28" s="36">
        <f>IFERROR(VLOOKUP($A28,Round05[],5,FALSE), 0)</f>
        <v>0</v>
      </c>
      <c r="J28" s="36">
        <f>IFERROR(VLOOKUP($A28,Round06[],5,FALSE), 0)</f>
        <v>0</v>
      </c>
      <c r="K28" s="36">
        <f>IFERROR(VLOOKUP($A28,Round07[],5,FALSE), 0)</f>
        <v>0</v>
      </c>
      <c r="L28" s="36">
        <f>IFERROR(VLOOKUP($A28,Round08[],5,FALSE), 0)</f>
        <v>0</v>
      </c>
      <c r="M28" s="36">
        <f>IFERROR(VLOOKUP($A28,Round09[],5,FALSE), 0)</f>
        <v>0</v>
      </c>
      <c r="N28" s="36">
        <f>IFERROR(VLOOKUP($A28,Round10[],5,FALSE), 0)</f>
        <v>0</v>
      </c>
      <c r="O28" s="36">
        <f>IFERROR(VLOOKUP($A28,Round11[],5,FALSE), 0)</f>
        <v>0</v>
      </c>
      <c r="P28" s="36">
        <f>IFERROR(VLOOKUP($A28,Round12[],5,FALSE), 0)</f>
        <v>0</v>
      </c>
      <c r="Q28" s="36">
        <f>IFERROR(VLOOKUP($A28,Round13[],5,FALSE), 0)</f>
        <v>0</v>
      </c>
      <c r="R28" s="36">
        <f>IFERROR(VLOOKUP($A28,Round14[],5,FALSE), 0)</f>
        <v>0</v>
      </c>
      <c r="S28" s="36">
        <f>IFERROR(VLOOKUP($A28,Round15[],5,FALSE), 0)</f>
        <v>0</v>
      </c>
      <c r="T28" s="36">
        <f>IFERROR(VLOOKUP($A28,Round16[],5,FALSE), 0)</f>
        <v>0</v>
      </c>
      <c r="U28" s="36">
        <f>IFERROR(VLOOKUP($A28,Round17[],5,FALSE), 0)</f>
        <v>0</v>
      </c>
      <c r="V28" s="36">
        <f>IFERROR(VLOOKUP($A28,Round18[],5,FALSE), 0)</f>
        <v>0</v>
      </c>
      <c r="W28" s="36">
        <f>IFERROR(VLOOKUP($A28,Round19[],5,FALSE), 0)</f>
        <v>0</v>
      </c>
      <c r="X28" s="36">
        <f>IFERROR(VLOOKUP($A28,Round20[],5,FALSE), 0)</f>
        <v>0</v>
      </c>
      <c r="Y28" s="36">
        <f>IFERROR(VLOOKUP($A28,Round21[],5,FALSE), 0)</f>
        <v>0</v>
      </c>
      <c r="Z28" s="36">
        <f>IFERROR(VLOOKUP($A28,Round22[],5,FALSE), 0)</f>
        <v>5</v>
      </c>
      <c r="AA28" s="36">
        <f>IFERROR(VLOOKUP($A28,Round23[],5,FALSE), 0)</f>
        <v>5</v>
      </c>
      <c r="AB28" s="36">
        <f>IFERROR(VLOOKUP($A28,'دور 24'!$A$2:$E$41,5,FALSE), 0)</f>
        <v>0</v>
      </c>
      <c r="AC28" s="36">
        <f>IFERROR(VLOOKUP($A28,Round25[],5,FALSE), 0)</f>
        <v>1</v>
      </c>
      <c r="AD28" s="36">
        <f>IFERROR(VLOOKUP($A28,Round26[],5,FALSE), 0)</f>
        <v>1</v>
      </c>
      <c r="AE28" s="36">
        <f>IFERROR(VLOOKUP($A28,Round27[],5,FALSE), 0)</f>
        <v>2</v>
      </c>
      <c r="AF28" s="36">
        <f>IFERROR(VLOOKUP($A28,Round28[],5,FALSE), 0)</f>
        <v>4</v>
      </c>
      <c r="AG28" s="36">
        <f>IFERROR(VLOOKUP($A28,Round29[],5,FALSE), 0)</f>
        <v>1</v>
      </c>
      <c r="AH28" s="36">
        <f>IFERROR(VLOOKUP($A28,Round30[],5,FALSE), 0)</f>
        <v>0</v>
      </c>
      <c r="AI28" s="36">
        <f>IFERROR(VLOOKUP($A28,Round31[],5,FALSE), 0)</f>
        <v>2</v>
      </c>
      <c r="AJ28" s="36">
        <f>IFERROR(VLOOKUP($A28,Round32[],5,FALSE), 0)</f>
        <v>0</v>
      </c>
      <c r="AK28" s="36">
        <f>IFERROR(VLOOKUP($A28,Round33[],5,FALSE), 0)</f>
        <v>1</v>
      </c>
      <c r="AL28" s="36">
        <f>IFERROR(VLOOKUP($A28,Round34[],5,FALSE), 0)</f>
        <v>1</v>
      </c>
      <c r="AM28" s="36">
        <f>IFERROR(VLOOKUP($A28,Round35[],5,FALSE), 0)</f>
        <v>5</v>
      </c>
      <c r="AN28" s="36">
        <f>IFERROR(VLOOKUP($A28,Round36[],5,FALSE), 0)</f>
        <v>2</v>
      </c>
      <c r="AO28" s="36">
        <f>IFERROR(VLOOKUP($A28,Round37[],5,FALSE), 0)</f>
        <v>4</v>
      </c>
      <c r="AP28" s="36">
        <f>IFERROR(VLOOKUP($A28,Round38[],5,FALSE), 0)</f>
        <v>4</v>
      </c>
      <c r="AQ28" s="36">
        <f>IFERROR(VLOOKUP($A28,Round39[],5,FALSE), 0)</f>
        <v>1</v>
      </c>
      <c r="AR28" s="36">
        <f>IFERROR(VLOOKUP($A28,Round40[],5,FALSE), 0)</f>
        <v>1</v>
      </c>
      <c r="AS28" s="36">
        <f>IFERROR(VLOOKUP($A28,Round41[],5,FALSE), 0)</f>
        <v>0</v>
      </c>
      <c r="AT28" s="36">
        <f>IFERROR(VLOOKUP($A28,Round42[],5,FALSE), 0)</f>
        <v>1</v>
      </c>
      <c r="AU28" s="36">
        <f>IFERROR(VLOOKUP($A28,Round43[],5,FALSE), 0)</f>
        <v>0</v>
      </c>
      <c r="AV28" s="36">
        <f>IFERROR(VLOOKUP($A28,Round44[],5,FALSE), 0)</f>
        <v>1</v>
      </c>
      <c r="AW28" s="36">
        <f>IFERROR(VLOOKUP($A28,Round45[],5,FALSE), 0)</f>
        <v>7</v>
      </c>
      <c r="AX28" s="36">
        <f>IFERROR(VLOOKUP($A28,Round46[],5,FALSE), 0)</f>
        <v>2</v>
      </c>
      <c r="AY28" s="36">
        <f>IFERROR(VLOOKUP($A28,Round47[],5,FALSE), 0)</f>
        <v>2</v>
      </c>
      <c r="AZ28" s="36">
        <f>IFERROR(VLOOKUP($A28,Round48[],5,FALSE), 0)</f>
        <v>5</v>
      </c>
      <c r="BA28" s="36">
        <f>IFERROR(VLOOKUP($A28,Round49[],5,FALSE), 0)</f>
        <v>1</v>
      </c>
      <c r="BB28" s="36">
        <f>IFERROR(VLOOKUP($A28,Round50[],5,FALSE), 0)</f>
        <v>0</v>
      </c>
      <c r="BC28" s="36">
        <f>IFERROR(VLOOKUP($A28,Round51[],5,FALSE), 0)</f>
        <v>0</v>
      </c>
      <c r="BD28" s="36">
        <f>IFERROR(VLOOKUP($A28,Round52[],5,FALSE), 0)</f>
        <v>0</v>
      </c>
      <c r="BE28" s="36">
        <f>IFERROR(VLOOKUP($A28,Round53[],5,FALSE), 0)</f>
        <v>0</v>
      </c>
      <c r="BF28" s="36">
        <f>IFERROR(VLOOKUP($A28,Round54[],5,FALSE), 0)</f>
        <v>0</v>
      </c>
      <c r="BG28" s="36">
        <f>IFERROR(VLOOKUP($A28,Round55[],5,FALSE), 0)</f>
        <v>0</v>
      </c>
      <c r="BH28" s="36">
        <f>IFERROR(VLOOKUP($A28,Round56[],5,FALSE), 0)</f>
        <v>0</v>
      </c>
      <c r="BI28" s="36">
        <f>IFERROR(VLOOKUP($A28,Round57[],5,FALSE), 0)</f>
        <v>0</v>
      </c>
      <c r="BJ28" s="36">
        <f>IFERROR(VLOOKUP($A28,Round58[],5,FALSE), 0)</f>
        <v>0</v>
      </c>
      <c r="BK28" s="36">
        <f>IFERROR(VLOOKUP($A28,Round59[],5,FALSE), 0)</f>
        <v>0</v>
      </c>
      <c r="BL28" s="36">
        <f>IFERROR(VLOOKUP($A28,Round60[],5,FALSE), 0)</f>
        <v>0</v>
      </c>
      <c r="BM28" s="36">
        <f>IFERROR(VLOOKUP($A28,Round61[],5,FALSE), 0)</f>
        <v>0</v>
      </c>
      <c r="BN28" s="36">
        <f>IFERROR(VLOOKUP($A28,Round62[],5,FALSE), 0)</f>
        <v>0</v>
      </c>
    </row>
    <row r="29" spans="1:66" ht="22.5" x14ac:dyDescent="0.25">
      <c r="A29" s="1">
        <v>27285</v>
      </c>
      <c r="B29" s="39" t="s">
        <v>104</v>
      </c>
      <c r="C29" s="37">
        <f xml:space="preserve"> SUM(TotalPoints[[#This Row],[دور 1]:[دور 62]])</f>
        <v>57</v>
      </c>
      <c r="D29" s="42">
        <f>COUNTIF(TotalPoints[[#This Row],[دور 1]:[دور 62]], "&gt;0")</f>
        <v>18</v>
      </c>
      <c r="E29" s="36">
        <f>IFERROR(VLOOKUP($A29,Round01[],5,FALSE), 0)</f>
        <v>2</v>
      </c>
      <c r="F29" s="36">
        <f>IFERROR(VLOOKUP($A29,Round02[],5,FALSE), 0)</f>
        <v>0</v>
      </c>
      <c r="G29" s="36">
        <f>IFERROR(VLOOKUP($A29,Round03[],5,FALSE), 0)</f>
        <v>1</v>
      </c>
      <c r="H29" s="36">
        <f>IFERROR(VLOOKUP($A29,Round04[],5,FALSE), 0)</f>
        <v>3</v>
      </c>
      <c r="I29" s="36">
        <f>IFERROR(VLOOKUP($A29,Round05[],5,FALSE), 0)</f>
        <v>1</v>
      </c>
      <c r="J29" s="36">
        <f>IFERROR(VLOOKUP($A29,Round06[],5,FALSE), 0)</f>
        <v>5</v>
      </c>
      <c r="K29" s="36">
        <f>IFERROR(VLOOKUP($A29,Round07[],5,FALSE), 0)</f>
        <v>0</v>
      </c>
      <c r="L29" s="36">
        <f>IFERROR(VLOOKUP($A29,Round08[],5,FALSE), 0)</f>
        <v>6</v>
      </c>
      <c r="M29" s="36">
        <f>IFERROR(VLOOKUP($A29,Round09[],5,FALSE), 0)</f>
        <v>2</v>
      </c>
      <c r="N29" s="36">
        <f>IFERROR(VLOOKUP($A29,Round10[],5,FALSE), 0)</f>
        <v>1</v>
      </c>
      <c r="O29" s="36">
        <f>IFERROR(VLOOKUP($A29,Round11[],5,FALSE), 0)</f>
        <v>5</v>
      </c>
      <c r="P29" s="36">
        <f>IFERROR(VLOOKUP($A29,Round12[],5,FALSE), 0)</f>
        <v>0</v>
      </c>
      <c r="Q29" s="36">
        <f>IFERROR(VLOOKUP($A29,Round13[],5,FALSE), 0)</f>
        <v>3</v>
      </c>
      <c r="R29" s="36">
        <f>IFERROR(VLOOKUP($A29,Round14[],5,FALSE), 0)</f>
        <v>3</v>
      </c>
      <c r="S29" s="36">
        <f>IFERROR(VLOOKUP($A29,Round15[],5,FALSE), 0)</f>
        <v>3</v>
      </c>
      <c r="T29" s="36">
        <f>IFERROR(VLOOKUP($A29,Round16[],5,FALSE), 0)</f>
        <v>0</v>
      </c>
      <c r="U29" s="36">
        <f>IFERROR(VLOOKUP($A29,Round17[],5,FALSE), 0)</f>
        <v>0</v>
      </c>
      <c r="V29" s="36">
        <f>IFERROR(VLOOKUP($A29,Round18[],5,FALSE), 0)</f>
        <v>0</v>
      </c>
      <c r="W29" s="36">
        <f>IFERROR(VLOOKUP($A29,Round19[],5,FALSE), 0)</f>
        <v>0</v>
      </c>
      <c r="X29" s="36">
        <f>IFERROR(VLOOKUP($A29,Round20[],5,FALSE), 0)</f>
        <v>0</v>
      </c>
      <c r="Y29" s="36">
        <f>IFERROR(VLOOKUP($A29,Round21[],5,FALSE), 0)</f>
        <v>0</v>
      </c>
      <c r="Z29" s="36">
        <f>IFERROR(VLOOKUP($A29,Round22[],5,FALSE), 0)</f>
        <v>0</v>
      </c>
      <c r="AA29" s="36">
        <f>IFERROR(VLOOKUP($A29,Round23[],5,FALSE), 0)</f>
        <v>0</v>
      </c>
      <c r="AB29" s="36">
        <f>IFERROR(VLOOKUP($A29,'دور 24'!$A$2:$E$41,5,FALSE), 0)</f>
        <v>0</v>
      </c>
      <c r="AC29" s="36">
        <f>IFERROR(VLOOKUP($A29,Round25[],5,FALSE), 0)</f>
        <v>0</v>
      </c>
      <c r="AD29" s="36">
        <f>IFERROR(VLOOKUP($A29,Round26[],5,FALSE), 0)</f>
        <v>0</v>
      </c>
      <c r="AE29" s="36">
        <f>IFERROR(VLOOKUP($A29,Round27[],5,FALSE), 0)</f>
        <v>0</v>
      </c>
      <c r="AF29" s="36">
        <f>IFERROR(VLOOKUP($A29,Round28[],5,FALSE), 0)</f>
        <v>7</v>
      </c>
      <c r="AG29" s="36">
        <f>IFERROR(VLOOKUP($A29,Round29[],5,FALSE), 0)</f>
        <v>0</v>
      </c>
      <c r="AH29" s="36">
        <f>IFERROR(VLOOKUP($A29,Round30[],5,FALSE), 0)</f>
        <v>0</v>
      </c>
      <c r="AI29" s="36">
        <f>IFERROR(VLOOKUP($A29,Round31[],5,FALSE), 0)</f>
        <v>0</v>
      </c>
      <c r="AJ29" s="36">
        <f>IFERROR(VLOOKUP($A29,Round32[],5,FALSE), 0)</f>
        <v>0</v>
      </c>
      <c r="AK29" s="36">
        <f>IFERROR(VLOOKUP($A29,Round33[],5,FALSE), 0)</f>
        <v>0</v>
      </c>
      <c r="AL29" s="36">
        <f>IFERROR(VLOOKUP($A29,Round34[],5,FALSE), 0)</f>
        <v>0</v>
      </c>
      <c r="AM29" s="36">
        <f>IFERROR(VLOOKUP($A29,Round35[],5,FALSE), 0)</f>
        <v>0</v>
      </c>
      <c r="AN29" s="36">
        <f>IFERROR(VLOOKUP($A29,Round36[],5,FALSE), 0)</f>
        <v>0</v>
      </c>
      <c r="AO29" s="36">
        <f>IFERROR(VLOOKUP($A29,Round37[],5,FALSE), 0)</f>
        <v>0</v>
      </c>
      <c r="AP29" s="36">
        <f>IFERROR(VLOOKUP($A29,Round38[],5,FALSE), 0)</f>
        <v>2</v>
      </c>
      <c r="AQ29" s="36">
        <f>IFERROR(VLOOKUP($A29,Round39[],5,FALSE), 0)</f>
        <v>0</v>
      </c>
      <c r="AR29" s="36">
        <f>IFERROR(VLOOKUP($A29,Round40[],5,FALSE), 0)</f>
        <v>0</v>
      </c>
      <c r="AS29" s="36">
        <f>IFERROR(VLOOKUP($A29,Round41[],5,FALSE), 0)</f>
        <v>0</v>
      </c>
      <c r="AT29" s="36">
        <f>IFERROR(VLOOKUP($A29,Round42[],5,FALSE), 0)</f>
        <v>0</v>
      </c>
      <c r="AU29" s="36">
        <f>IFERROR(VLOOKUP($A29,Round43[],5,FALSE), 0)</f>
        <v>0</v>
      </c>
      <c r="AV29" s="36">
        <f>IFERROR(VLOOKUP($A29,Round44[],5,FALSE), 0)</f>
        <v>0</v>
      </c>
      <c r="AW29" s="36">
        <f>IFERROR(VLOOKUP($A29,Round45[],5,FALSE), 0)</f>
        <v>4</v>
      </c>
      <c r="AX29" s="36">
        <f>IFERROR(VLOOKUP($A29,Round46[],5,FALSE), 0)</f>
        <v>0</v>
      </c>
      <c r="AY29" s="36">
        <f>IFERROR(VLOOKUP($A29,Round47[],5,FALSE), 0)</f>
        <v>2</v>
      </c>
      <c r="AZ29" s="36">
        <f>IFERROR(VLOOKUP($A29,Round48[],5,FALSE), 0)</f>
        <v>0</v>
      </c>
      <c r="BA29" s="36">
        <f>IFERROR(VLOOKUP($A29,Round49[],5,FALSE), 0)</f>
        <v>0</v>
      </c>
      <c r="BB29" s="36">
        <f>IFERROR(VLOOKUP($A29,Round50[],5,FALSE), 0)</f>
        <v>6</v>
      </c>
      <c r="BC29" s="36">
        <f>IFERROR(VLOOKUP($A29,Round51[],5,FALSE), 0)</f>
        <v>0</v>
      </c>
      <c r="BD29" s="36">
        <f>IFERROR(VLOOKUP($A29,Round52[],5,FALSE), 0)</f>
        <v>0</v>
      </c>
      <c r="BE29" s="36">
        <f>IFERROR(VLOOKUP($A29,Round53[],5,FALSE), 0)</f>
        <v>1</v>
      </c>
      <c r="BF29" s="36">
        <f>IFERROR(VLOOKUP($A29,Round54[],5,FALSE), 0)</f>
        <v>0</v>
      </c>
      <c r="BG29" s="36">
        <f>IFERROR(VLOOKUP($A29,Round55[],5,FALSE), 0)</f>
        <v>0</v>
      </c>
      <c r="BH29" s="36">
        <f>IFERROR(VLOOKUP($A29,Round56[],5,FALSE), 0)</f>
        <v>0</v>
      </c>
      <c r="BI29" s="36">
        <f>IFERROR(VLOOKUP($A29,Round57[],5,FALSE), 0)</f>
        <v>0</v>
      </c>
      <c r="BJ29" s="36">
        <f>IFERROR(VLOOKUP($A29,Round58[],5,FALSE), 0)</f>
        <v>0</v>
      </c>
      <c r="BK29" s="36">
        <f>IFERROR(VLOOKUP($A29,Round59[],5,FALSE), 0)</f>
        <v>0</v>
      </c>
      <c r="BL29" s="36">
        <f>IFERROR(VLOOKUP($A29,Round60[],5,FALSE), 0)</f>
        <v>0</v>
      </c>
      <c r="BM29" s="36">
        <f>IFERROR(VLOOKUP($A29,Round61[],5,FALSE), 0)</f>
        <v>0</v>
      </c>
      <c r="BN29" s="36">
        <f>IFERROR(VLOOKUP($A29,Round62[],5,FALSE), 0)</f>
        <v>0</v>
      </c>
    </row>
    <row r="30" spans="1:66" ht="22.5" x14ac:dyDescent="0.25">
      <c r="A30" s="1">
        <v>29566</v>
      </c>
      <c r="B30" s="39" t="s">
        <v>137</v>
      </c>
      <c r="C30" s="37">
        <f xml:space="preserve"> SUM(TotalPoints[[#This Row],[دور 1]:[دور 62]])</f>
        <v>55</v>
      </c>
      <c r="D30" s="42">
        <f>COUNTIF(TotalPoints[[#This Row],[دور 1]:[دور 62]], "&gt;0")</f>
        <v>27</v>
      </c>
      <c r="E30" s="36">
        <f>IFERROR(VLOOKUP($A30,Round01[],5,FALSE), 0)</f>
        <v>2</v>
      </c>
      <c r="F30" s="36">
        <f>IFERROR(VLOOKUP($A30,Round02[],5,FALSE), 0)</f>
        <v>0</v>
      </c>
      <c r="G30" s="36">
        <f>IFERROR(VLOOKUP($A30,Round03[],5,FALSE), 0)</f>
        <v>1</v>
      </c>
      <c r="H30" s="36">
        <f>IFERROR(VLOOKUP($A30,Round04[],5,FALSE), 0)</f>
        <v>1</v>
      </c>
      <c r="I30" s="36">
        <f>IFERROR(VLOOKUP($A30,Round05[],5,FALSE), 0)</f>
        <v>1</v>
      </c>
      <c r="J30" s="36">
        <f>IFERROR(VLOOKUP($A30,Round06[],5,FALSE), 0)</f>
        <v>0</v>
      </c>
      <c r="K30" s="36">
        <f>IFERROR(VLOOKUP($A30,Round07[],5,FALSE), 0)</f>
        <v>0</v>
      </c>
      <c r="L30" s="36">
        <f>IFERROR(VLOOKUP($A30,Round08[],5,FALSE), 0)</f>
        <v>2</v>
      </c>
      <c r="M30" s="36">
        <f>IFERROR(VLOOKUP($A30,Round09[],5,FALSE), 0)</f>
        <v>0</v>
      </c>
      <c r="N30" s="36">
        <f>IFERROR(VLOOKUP($A30,Round10[],5,FALSE), 0)</f>
        <v>1</v>
      </c>
      <c r="O30" s="36">
        <f>IFERROR(VLOOKUP($A30,Round11[],5,FALSE), 0)</f>
        <v>2</v>
      </c>
      <c r="P30" s="36">
        <f>IFERROR(VLOOKUP($A30,Round12[],5,FALSE), 0)</f>
        <v>0</v>
      </c>
      <c r="Q30" s="36">
        <f>IFERROR(VLOOKUP($A30,Round13[],5,FALSE), 0)</f>
        <v>0</v>
      </c>
      <c r="R30" s="36">
        <f>IFERROR(VLOOKUP($A30,Round14[],5,FALSE), 0)</f>
        <v>1</v>
      </c>
      <c r="S30" s="36">
        <f>IFERROR(VLOOKUP($A30,Round15[],5,FALSE), 0)</f>
        <v>3</v>
      </c>
      <c r="T30" s="36">
        <f>IFERROR(VLOOKUP($A30,Round16[],5,FALSE), 0)</f>
        <v>0</v>
      </c>
      <c r="U30" s="36">
        <f>IFERROR(VLOOKUP($A30,Round17[],5,FALSE), 0)</f>
        <v>1</v>
      </c>
      <c r="V30" s="36">
        <f>IFERROR(VLOOKUP($A30,Round18[],5,FALSE), 0)</f>
        <v>2</v>
      </c>
      <c r="W30" s="36">
        <f>IFERROR(VLOOKUP($A30,Round19[],5,FALSE), 0)</f>
        <v>1</v>
      </c>
      <c r="X30" s="36">
        <f>IFERROR(VLOOKUP($A30,Round20[],5,FALSE), 0)</f>
        <v>2</v>
      </c>
      <c r="Y30" s="36">
        <f>IFERROR(VLOOKUP($A30,Round21[],5,FALSE), 0)</f>
        <v>2</v>
      </c>
      <c r="Z30" s="36">
        <f>IFERROR(VLOOKUP($A30,Round22[],5,FALSE), 0)</f>
        <v>1</v>
      </c>
      <c r="AA30" s="36">
        <f>IFERROR(VLOOKUP($A30,Round23[],5,FALSE), 0)</f>
        <v>1</v>
      </c>
      <c r="AB30" s="36">
        <f>IFERROR(VLOOKUP($A30,'دور 24'!$A$2:$E$41,5,FALSE), 0)</f>
        <v>2</v>
      </c>
      <c r="AC30" s="36">
        <f>IFERROR(VLOOKUP($A30,Round25[],5,FALSE), 0)</f>
        <v>2</v>
      </c>
      <c r="AD30" s="36">
        <f>IFERROR(VLOOKUP($A30,Round26[],5,FALSE), 0)</f>
        <v>1</v>
      </c>
      <c r="AE30" s="36">
        <f>IFERROR(VLOOKUP($A30,Round27[],5,FALSE), 0)</f>
        <v>2</v>
      </c>
      <c r="AF30" s="36">
        <f>IFERROR(VLOOKUP($A30,Round28[],5,FALSE), 0)</f>
        <v>5</v>
      </c>
      <c r="AG30" s="36">
        <f>IFERROR(VLOOKUP($A30,Round29[],5,FALSE), 0)</f>
        <v>0</v>
      </c>
      <c r="AH30" s="36">
        <f>IFERROR(VLOOKUP($A30,Round30[],5,FALSE), 0)</f>
        <v>0</v>
      </c>
      <c r="AI30" s="36">
        <f>IFERROR(VLOOKUP($A30,Round31[],5,FALSE), 0)</f>
        <v>0</v>
      </c>
      <c r="AJ30" s="36">
        <f>IFERROR(VLOOKUP($A30,Round32[],5,FALSE), 0)</f>
        <v>0</v>
      </c>
      <c r="AK30" s="36">
        <f>IFERROR(VLOOKUP($A30,Round33[],5,FALSE), 0)</f>
        <v>5</v>
      </c>
      <c r="AL30" s="36">
        <f>IFERROR(VLOOKUP($A30,Round34[],5,FALSE), 0)</f>
        <v>0</v>
      </c>
      <c r="AM30" s="36">
        <f>IFERROR(VLOOKUP($A30,Round35[],5,FALSE), 0)</f>
        <v>0</v>
      </c>
      <c r="AN30" s="36">
        <f>IFERROR(VLOOKUP($A30,Round36[],5,FALSE), 0)</f>
        <v>2</v>
      </c>
      <c r="AO30" s="36">
        <f>IFERROR(VLOOKUP($A30,Round37[],5,FALSE), 0)</f>
        <v>0</v>
      </c>
      <c r="AP30" s="36">
        <f>IFERROR(VLOOKUP($A30,Round38[],5,FALSE), 0)</f>
        <v>0</v>
      </c>
      <c r="AQ30" s="36">
        <f>IFERROR(VLOOKUP($A30,Round39[],5,FALSE), 0)</f>
        <v>2</v>
      </c>
      <c r="AR30" s="36">
        <f>IFERROR(VLOOKUP($A30,Round40[],5,FALSE), 0)</f>
        <v>0</v>
      </c>
      <c r="AS30" s="36">
        <f>IFERROR(VLOOKUP($A30,Round41[],5,FALSE), 0)</f>
        <v>0</v>
      </c>
      <c r="AT30" s="36">
        <f>IFERROR(VLOOKUP($A30,Round42[],5,FALSE), 0)</f>
        <v>0</v>
      </c>
      <c r="AU30" s="36">
        <f>IFERROR(VLOOKUP($A30,Round43[],5,FALSE), 0)</f>
        <v>0</v>
      </c>
      <c r="AV30" s="36">
        <f>IFERROR(VLOOKUP($A30,Round44[],5,FALSE), 0)</f>
        <v>1</v>
      </c>
      <c r="AW30" s="36">
        <f>IFERROR(VLOOKUP($A30,Round45[],5,FALSE), 0)</f>
        <v>6</v>
      </c>
      <c r="AX30" s="36">
        <f>IFERROR(VLOOKUP($A30,Round46[],5,FALSE), 0)</f>
        <v>0</v>
      </c>
      <c r="AY30" s="36">
        <f>IFERROR(VLOOKUP($A30,Round47[],5,FALSE), 0)</f>
        <v>3</v>
      </c>
      <c r="AZ30" s="36">
        <f>IFERROR(VLOOKUP($A30,Round48[],5,FALSE), 0)</f>
        <v>0</v>
      </c>
      <c r="BA30" s="36">
        <f>IFERROR(VLOOKUP($A30,Round49[],5,FALSE), 0)</f>
        <v>0</v>
      </c>
      <c r="BB30" s="36">
        <f>IFERROR(VLOOKUP($A30,Round50[],5,FALSE), 0)</f>
        <v>0</v>
      </c>
      <c r="BC30" s="36">
        <f>IFERROR(VLOOKUP($A30,Round51[],5,FALSE), 0)</f>
        <v>0</v>
      </c>
      <c r="BD30" s="36">
        <f>IFERROR(VLOOKUP($A30,Round52[],5,FALSE), 0)</f>
        <v>0</v>
      </c>
      <c r="BE30" s="36">
        <f>IFERROR(VLOOKUP($A30,Round53[],5,FALSE), 0)</f>
        <v>0</v>
      </c>
      <c r="BF30" s="36">
        <f>IFERROR(VLOOKUP($A30,Round54[],5,FALSE), 0)</f>
        <v>0</v>
      </c>
      <c r="BG30" s="36">
        <f>IFERROR(VLOOKUP($A30,Round55[],5,FALSE), 0)</f>
        <v>0</v>
      </c>
      <c r="BH30" s="36">
        <f>IFERROR(VLOOKUP($A30,Round56[],5,FALSE), 0)</f>
        <v>0</v>
      </c>
      <c r="BI30" s="36">
        <f>IFERROR(VLOOKUP($A30,Round57[],5,FALSE), 0)</f>
        <v>0</v>
      </c>
      <c r="BJ30" s="36">
        <f>IFERROR(VLOOKUP($A30,Round58[],5,FALSE), 0)</f>
        <v>0</v>
      </c>
      <c r="BK30" s="36">
        <f>IFERROR(VLOOKUP($A30,Round59[],5,FALSE), 0)</f>
        <v>0</v>
      </c>
      <c r="BL30" s="36">
        <f>IFERROR(VLOOKUP($A30,Round60[],5,FALSE), 0)</f>
        <v>0</v>
      </c>
      <c r="BM30" s="36">
        <f>IFERROR(VLOOKUP($A30,Round61[],5,FALSE), 0)</f>
        <v>0</v>
      </c>
      <c r="BN30" s="36">
        <f>IFERROR(VLOOKUP($A30,Round62[],5,FALSE), 0)</f>
        <v>0</v>
      </c>
    </row>
    <row r="31" spans="1:66" ht="22.5" x14ac:dyDescent="0.25">
      <c r="A31" s="1">
        <v>19663</v>
      </c>
      <c r="B31" s="39" t="s">
        <v>94</v>
      </c>
      <c r="C31" s="37">
        <f xml:space="preserve"> SUM(TotalPoints[[#This Row],[دور 1]:[دور 62]])</f>
        <v>52</v>
      </c>
      <c r="D31" s="42">
        <f>COUNTIF(TotalPoints[[#This Row],[دور 1]:[دور 62]], "&gt;0")</f>
        <v>18</v>
      </c>
      <c r="E31" s="36">
        <f>IFERROR(VLOOKUP($A31,Round01[],5,FALSE), 0)</f>
        <v>3</v>
      </c>
      <c r="F31" s="36">
        <f>IFERROR(VLOOKUP($A31,Round02[],5,FALSE), 0)</f>
        <v>0</v>
      </c>
      <c r="G31" s="36">
        <f>IFERROR(VLOOKUP($A31,Round03[],5,FALSE), 0)</f>
        <v>0</v>
      </c>
      <c r="H31" s="36">
        <f>IFERROR(VLOOKUP($A31,Round04[],5,FALSE), 0)</f>
        <v>6</v>
      </c>
      <c r="I31" s="36">
        <f>IFERROR(VLOOKUP($A31,Round05[],5,FALSE), 0)</f>
        <v>5</v>
      </c>
      <c r="J31" s="36">
        <f>IFERROR(VLOOKUP($A31,Round06[],5,FALSE), 0)</f>
        <v>3</v>
      </c>
      <c r="K31" s="1">
        <f>IFERROR(VLOOKUP($A31,Round07[],5,FALSE), 0)</f>
        <v>0</v>
      </c>
      <c r="L31" s="1">
        <f>IFERROR(VLOOKUP($A31,Round08[],5,FALSE), 0)</f>
        <v>3</v>
      </c>
      <c r="M31" s="1">
        <f>IFERROR(VLOOKUP($A31,Round09[],5,FALSE), 0)</f>
        <v>0</v>
      </c>
      <c r="N31" s="1">
        <f>IFERROR(VLOOKUP($A31,Round10[],5,FALSE), 0)</f>
        <v>1</v>
      </c>
      <c r="O31" s="1">
        <f>IFERROR(VLOOKUP($A31,Round11[],5,FALSE), 0)</f>
        <v>1</v>
      </c>
      <c r="P31" s="1">
        <f>IFERROR(VLOOKUP($A31,Round12[],5,FALSE), 0)</f>
        <v>1</v>
      </c>
      <c r="Q31" s="1">
        <f>IFERROR(VLOOKUP($A31,Round13[],5,FALSE), 0)</f>
        <v>3</v>
      </c>
      <c r="R31" s="1">
        <f>IFERROR(VLOOKUP($A31,Round14[],5,FALSE), 0)</f>
        <v>1</v>
      </c>
      <c r="S31" s="1">
        <f>IFERROR(VLOOKUP($A31,Round15[],5,FALSE), 0)</f>
        <v>3</v>
      </c>
      <c r="T31" s="1">
        <f>IFERROR(VLOOKUP($A31,Round16[],5,FALSE), 0)</f>
        <v>0</v>
      </c>
      <c r="U31" s="1">
        <f>IFERROR(VLOOKUP($A31,Round17[],5,FALSE), 0)</f>
        <v>0</v>
      </c>
      <c r="V31" s="1">
        <f>IFERROR(VLOOKUP($A31,Round18[],5,FALSE), 0)</f>
        <v>7</v>
      </c>
      <c r="W31" s="1">
        <f>IFERROR(VLOOKUP($A31,Round19[],5,FALSE), 0)</f>
        <v>2</v>
      </c>
      <c r="X31" s="1">
        <f>IFERROR(VLOOKUP($A31,Round20[],5,FALSE), 0)</f>
        <v>3</v>
      </c>
      <c r="Y31" s="1">
        <f>IFERROR(VLOOKUP($A31,Round21[],5,FALSE), 0)</f>
        <v>2</v>
      </c>
      <c r="Z31" s="1">
        <f>IFERROR(VLOOKUP($A31,Round22[],5,FALSE), 0)</f>
        <v>6</v>
      </c>
      <c r="AA31" s="1">
        <f>IFERROR(VLOOKUP($A31,Round23[],5,FALSE), 0)</f>
        <v>1</v>
      </c>
      <c r="AB31" s="1">
        <f>IFERROR(VLOOKUP($A31,'دور 24'!$A$2:$E$41,5,FALSE), 0)</f>
        <v>1</v>
      </c>
      <c r="AC31" s="1">
        <f>IFERROR(VLOOKUP($A31,Round25[],5,FALSE), 0)</f>
        <v>0</v>
      </c>
      <c r="AD31" s="1">
        <f>IFERROR(VLOOKUP($A31,Round26[],5,FALSE), 0)</f>
        <v>0</v>
      </c>
      <c r="AE31" s="1">
        <f>IFERROR(VLOOKUP($A31,Round27[],5,FALSE), 0)</f>
        <v>0</v>
      </c>
      <c r="AF31" s="1">
        <f>IFERROR(VLOOKUP($A31,Round28[],5,FALSE), 0)</f>
        <v>0</v>
      </c>
      <c r="AG31" s="1">
        <f>IFERROR(VLOOKUP($A31,Round29[],5,FALSE), 0)</f>
        <v>0</v>
      </c>
      <c r="AH31" s="1">
        <f>IFERROR(VLOOKUP($A31,Round30[],5,FALSE), 0)</f>
        <v>0</v>
      </c>
      <c r="AI31" s="1">
        <f>IFERROR(VLOOKUP($A31,Round31[],5,FALSE), 0)</f>
        <v>0</v>
      </c>
      <c r="AJ31" s="1">
        <f>IFERROR(VLOOKUP($A31,Round32[],5,FALSE), 0)</f>
        <v>0</v>
      </c>
      <c r="AK31" s="1">
        <f>IFERROR(VLOOKUP($A31,Round33[],5,FALSE), 0)</f>
        <v>0</v>
      </c>
      <c r="AL31" s="1">
        <f>IFERROR(VLOOKUP($A31,Round34[],5,FALSE), 0)</f>
        <v>0</v>
      </c>
      <c r="AM31" s="1">
        <f>IFERROR(VLOOKUP($A31,Round35[],5,FALSE), 0)</f>
        <v>0</v>
      </c>
      <c r="AN31" s="1">
        <f>IFERROR(VLOOKUP($A31,Round36[],5,FALSE), 0)</f>
        <v>0</v>
      </c>
      <c r="AO31" s="1">
        <f>IFERROR(VLOOKUP($A31,Round37[],5,FALSE), 0)</f>
        <v>0</v>
      </c>
      <c r="AP31" s="1">
        <f>IFERROR(VLOOKUP($A31,Round38[],5,FALSE), 0)</f>
        <v>0</v>
      </c>
      <c r="AQ31" s="1">
        <f>IFERROR(VLOOKUP($A31,Round39[],5,FALSE), 0)</f>
        <v>0</v>
      </c>
      <c r="AR31" s="1">
        <f>IFERROR(VLOOKUP($A31,Round40[],5,FALSE), 0)</f>
        <v>0</v>
      </c>
      <c r="AS31" s="1">
        <f>IFERROR(VLOOKUP($A31,Round41[],5,FALSE), 0)</f>
        <v>0</v>
      </c>
      <c r="AT31" s="1">
        <f>IFERROR(VLOOKUP($A31,Round42[],5,FALSE), 0)</f>
        <v>0</v>
      </c>
      <c r="AU31" s="1">
        <f>IFERROR(VLOOKUP($A31,Round43[],5,FALSE), 0)</f>
        <v>0</v>
      </c>
      <c r="AV31" s="1">
        <f>IFERROR(VLOOKUP($A31,Round44[],5,FALSE), 0)</f>
        <v>0</v>
      </c>
      <c r="AW31" s="1">
        <f>IFERROR(VLOOKUP($A31,Round45[],5,FALSE), 0)</f>
        <v>0</v>
      </c>
      <c r="AX31" s="1">
        <f>IFERROR(VLOOKUP($A31,Round46[],5,FALSE), 0)</f>
        <v>0</v>
      </c>
      <c r="AY31" s="1">
        <f>IFERROR(VLOOKUP($A31,Round47[],5,FALSE), 0)</f>
        <v>0</v>
      </c>
      <c r="AZ31" s="1">
        <f>IFERROR(VLOOKUP($A31,Round48[],5,FALSE), 0)</f>
        <v>0</v>
      </c>
      <c r="BA31" s="1">
        <f>IFERROR(VLOOKUP($A31,Round49[],5,FALSE), 0)</f>
        <v>0</v>
      </c>
      <c r="BB31" s="1">
        <f>IFERROR(VLOOKUP($A31,Round50[],5,FALSE), 0)</f>
        <v>0</v>
      </c>
      <c r="BC31" s="1">
        <f>IFERROR(VLOOKUP($A31,Round51[],5,FALSE), 0)</f>
        <v>0</v>
      </c>
      <c r="BD31" s="1">
        <f>IFERROR(VLOOKUP($A31,Round52[],5,FALSE), 0)</f>
        <v>0</v>
      </c>
      <c r="BE31" s="1">
        <f>IFERROR(VLOOKUP($A31,Round53[],5,FALSE), 0)</f>
        <v>0</v>
      </c>
      <c r="BF31" s="1">
        <f>IFERROR(VLOOKUP($A31,Round54[],5,FALSE), 0)</f>
        <v>0</v>
      </c>
      <c r="BG31" s="1">
        <f>IFERROR(VLOOKUP($A31,Round55[],5,FALSE), 0)</f>
        <v>0</v>
      </c>
      <c r="BH31" s="1">
        <f>IFERROR(VLOOKUP($A31,Round56[],5,FALSE), 0)</f>
        <v>0</v>
      </c>
      <c r="BI31" s="1">
        <f>IFERROR(VLOOKUP($A31,Round57[],5,FALSE), 0)</f>
        <v>0</v>
      </c>
      <c r="BJ31" s="1">
        <f>IFERROR(VLOOKUP($A31,Round58[],5,FALSE), 0)</f>
        <v>0</v>
      </c>
      <c r="BK31" s="1">
        <f>IFERROR(VLOOKUP($A31,Round59[],5,FALSE), 0)</f>
        <v>0</v>
      </c>
      <c r="BL31" s="1">
        <f>IFERROR(VLOOKUP($A31,Round60[],5,FALSE), 0)</f>
        <v>0</v>
      </c>
      <c r="BM31" s="36">
        <f>IFERROR(VLOOKUP($A31,Round61[],5,FALSE), 0)</f>
        <v>0</v>
      </c>
      <c r="BN31" s="36">
        <f>IFERROR(VLOOKUP($A31,Round62[],5,FALSE), 0)</f>
        <v>0</v>
      </c>
    </row>
    <row r="32" spans="1:66" ht="22.5" x14ac:dyDescent="0.25">
      <c r="A32" s="1">
        <v>28535</v>
      </c>
      <c r="B32" s="39" t="s">
        <v>87</v>
      </c>
      <c r="C32" s="37">
        <f xml:space="preserve"> SUM(TotalPoints[[#This Row],[دور 1]:[دور 62]])</f>
        <v>52</v>
      </c>
      <c r="D32" s="42">
        <f>COUNTIF(TotalPoints[[#This Row],[دور 1]:[دور 62]], "&gt;0")</f>
        <v>21</v>
      </c>
      <c r="E32" s="36">
        <f>IFERROR(VLOOKUP($A32,Round01[],5,FALSE), 0)</f>
        <v>2</v>
      </c>
      <c r="F32" s="36">
        <f>IFERROR(VLOOKUP($A32,Round02[],5,FALSE), 0)</f>
        <v>0</v>
      </c>
      <c r="G32" s="36">
        <f>IFERROR(VLOOKUP($A32,Round03[],5,FALSE), 0)</f>
        <v>1</v>
      </c>
      <c r="H32" s="36">
        <f>IFERROR(VLOOKUP($A32,Round04[],5,FALSE), 0)</f>
        <v>1</v>
      </c>
      <c r="I32" s="36">
        <f>IFERROR(VLOOKUP($A32,Round05[],5,FALSE), 0)</f>
        <v>1</v>
      </c>
      <c r="J32" s="36">
        <f>IFERROR(VLOOKUP($A32,Round06[],5,FALSE), 0)</f>
        <v>0</v>
      </c>
      <c r="K32" s="36">
        <f>IFERROR(VLOOKUP($A32,Round07[],5,FALSE), 0)</f>
        <v>0</v>
      </c>
      <c r="L32" s="36">
        <f>IFERROR(VLOOKUP($A32,Round08[],5,FALSE), 0)</f>
        <v>5</v>
      </c>
      <c r="M32" s="36">
        <f>IFERROR(VLOOKUP($A32,Round09[],5,FALSE), 0)</f>
        <v>0</v>
      </c>
      <c r="N32" s="36">
        <f>IFERROR(VLOOKUP($A32,Round10[],5,FALSE), 0)</f>
        <v>1</v>
      </c>
      <c r="O32" s="36">
        <f>IFERROR(VLOOKUP($A32,Round11[],5,FALSE), 0)</f>
        <v>0</v>
      </c>
      <c r="P32" s="36">
        <f>IFERROR(VLOOKUP($A32,Round12[],5,FALSE), 0)</f>
        <v>0</v>
      </c>
      <c r="Q32" s="36">
        <f>IFERROR(VLOOKUP($A32,Round13[],5,FALSE), 0)</f>
        <v>2</v>
      </c>
      <c r="R32" s="36">
        <f>IFERROR(VLOOKUP($A32,Round14[],5,FALSE), 0)</f>
        <v>1</v>
      </c>
      <c r="S32" s="36">
        <f>IFERROR(VLOOKUP($A32,Round15[],5,FALSE), 0)</f>
        <v>0</v>
      </c>
      <c r="T32" s="36">
        <f>IFERROR(VLOOKUP($A32,Round16[],5,FALSE), 0)</f>
        <v>0</v>
      </c>
      <c r="U32" s="36">
        <f>IFERROR(VLOOKUP($A32,Round17[],5,FALSE), 0)</f>
        <v>2</v>
      </c>
      <c r="V32" s="36">
        <f>IFERROR(VLOOKUP($A32,Round18[],5,FALSE), 0)</f>
        <v>3</v>
      </c>
      <c r="W32" s="36">
        <f>IFERROR(VLOOKUP($A32,Round19[],5,FALSE), 0)</f>
        <v>0</v>
      </c>
      <c r="X32" s="36">
        <f>IFERROR(VLOOKUP($A32,Round20[],5,FALSE), 0)</f>
        <v>0</v>
      </c>
      <c r="Y32" s="36">
        <f>IFERROR(VLOOKUP($A32,Round21[],5,FALSE), 0)</f>
        <v>1</v>
      </c>
      <c r="Z32" s="36">
        <f>IFERROR(VLOOKUP($A32,Round22[],5,FALSE), 0)</f>
        <v>0</v>
      </c>
      <c r="AA32" s="36">
        <f>IFERROR(VLOOKUP($A32,Round23[],5,FALSE), 0)</f>
        <v>1</v>
      </c>
      <c r="AB32" s="36">
        <f>IFERROR(VLOOKUP($A32,'دور 24'!$A$2:$E$41,5,FALSE), 0)</f>
        <v>0</v>
      </c>
      <c r="AC32" s="36">
        <f>IFERROR(VLOOKUP($A32,Round25[],5,FALSE), 0)</f>
        <v>6</v>
      </c>
      <c r="AD32" s="36">
        <f>IFERROR(VLOOKUP($A32,Round26[],5,FALSE), 0)</f>
        <v>1</v>
      </c>
      <c r="AE32" s="36">
        <f>IFERROR(VLOOKUP($A32,Round27[],5,FALSE), 0)</f>
        <v>4</v>
      </c>
      <c r="AF32" s="36">
        <f>IFERROR(VLOOKUP($A32,Round28[],5,FALSE), 0)</f>
        <v>2</v>
      </c>
      <c r="AG32" s="36">
        <f>IFERROR(VLOOKUP($A32,Round29[],5,FALSE), 0)</f>
        <v>6</v>
      </c>
      <c r="AH32" s="36">
        <f>IFERROR(VLOOKUP($A32,Round30[],5,FALSE), 0)</f>
        <v>0</v>
      </c>
      <c r="AI32" s="36">
        <f>IFERROR(VLOOKUP($A32,Round31[],5,FALSE), 0)</f>
        <v>5</v>
      </c>
      <c r="AJ32" s="36">
        <f>IFERROR(VLOOKUP($A32,Round32[],5,FALSE), 0)</f>
        <v>0</v>
      </c>
      <c r="AK32" s="36">
        <f>IFERROR(VLOOKUP($A32,Round33[],5,FALSE), 0)</f>
        <v>0</v>
      </c>
      <c r="AL32" s="36">
        <f>IFERROR(VLOOKUP($A32,Round34[],5,FALSE), 0)</f>
        <v>4</v>
      </c>
      <c r="AM32" s="36">
        <f>IFERROR(VLOOKUP($A32,Round35[],5,FALSE), 0)</f>
        <v>0</v>
      </c>
      <c r="AN32" s="36">
        <f>IFERROR(VLOOKUP($A32,Round36[],5,FALSE), 0)</f>
        <v>2</v>
      </c>
      <c r="AO32" s="36">
        <f>IFERROR(VLOOKUP($A32,Round37[],5,FALSE), 0)</f>
        <v>1</v>
      </c>
      <c r="AP32" s="36">
        <f>IFERROR(VLOOKUP($A32,Round38[],5,FALSE), 0)</f>
        <v>0</v>
      </c>
      <c r="AQ32" s="36">
        <f>IFERROR(VLOOKUP($A32,Round39[],5,FALSE), 0)</f>
        <v>0</v>
      </c>
      <c r="AR32" s="36">
        <f>IFERROR(VLOOKUP($A32,Round40[],5,FALSE), 0)</f>
        <v>0</v>
      </c>
      <c r="AS32" s="36">
        <f>IFERROR(VLOOKUP($A32,Round41[],5,FALSE), 0)</f>
        <v>0</v>
      </c>
      <c r="AT32" s="36">
        <f>IFERROR(VLOOKUP($A32,Round42[],5,FALSE), 0)</f>
        <v>0</v>
      </c>
      <c r="AU32" s="36">
        <f>IFERROR(VLOOKUP($A32,Round43[],5,FALSE), 0)</f>
        <v>0</v>
      </c>
      <c r="AV32" s="36">
        <f>IFERROR(VLOOKUP($A32,Round44[],5,FALSE), 0)</f>
        <v>0</v>
      </c>
      <c r="AW32" s="36">
        <f>IFERROR(VLOOKUP($A32,Round45[],5,FALSE), 0)</f>
        <v>0</v>
      </c>
      <c r="AX32" s="36">
        <f>IFERROR(VLOOKUP($A32,Round46[],5,FALSE), 0)</f>
        <v>0</v>
      </c>
      <c r="AY32" s="36">
        <f>IFERROR(VLOOKUP($A32,Round47[],5,FALSE), 0)</f>
        <v>0</v>
      </c>
      <c r="AZ32" s="36">
        <f>IFERROR(VLOOKUP($A32,Round48[],5,FALSE), 0)</f>
        <v>0</v>
      </c>
      <c r="BA32" s="36">
        <f>IFERROR(VLOOKUP($A32,Round49[],5,FALSE), 0)</f>
        <v>0</v>
      </c>
      <c r="BB32" s="36">
        <f>IFERROR(VLOOKUP($A32,Round50[],5,FALSE), 0)</f>
        <v>0</v>
      </c>
      <c r="BC32" s="36">
        <f>IFERROR(VLOOKUP($A32,Round51[],5,FALSE), 0)</f>
        <v>0</v>
      </c>
      <c r="BD32" s="36">
        <f>IFERROR(VLOOKUP($A32,Round52[],5,FALSE), 0)</f>
        <v>0</v>
      </c>
      <c r="BE32" s="36">
        <f>IFERROR(VLOOKUP($A32,Round53[],5,FALSE), 0)</f>
        <v>0</v>
      </c>
      <c r="BF32" s="36">
        <f>IFERROR(VLOOKUP($A32,Round54[],5,FALSE), 0)</f>
        <v>0</v>
      </c>
      <c r="BG32" s="36">
        <f>IFERROR(VLOOKUP($A32,Round55[],5,FALSE), 0)</f>
        <v>0</v>
      </c>
      <c r="BH32" s="36">
        <f>IFERROR(VLOOKUP($A32,Round56[],5,FALSE), 0)</f>
        <v>0</v>
      </c>
      <c r="BI32" s="36">
        <f>IFERROR(VLOOKUP($A32,Round57[],5,FALSE), 0)</f>
        <v>0</v>
      </c>
      <c r="BJ32" s="36">
        <f>IFERROR(VLOOKUP($A32,Round58[],5,FALSE), 0)</f>
        <v>0</v>
      </c>
      <c r="BK32" s="36">
        <f>IFERROR(VLOOKUP($A32,Round59[],5,FALSE), 0)</f>
        <v>0</v>
      </c>
      <c r="BL32" s="36">
        <f>IFERROR(VLOOKUP($A32,Round60[],5,FALSE), 0)</f>
        <v>0</v>
      </c>
      <c r="BM32" s="36">
        <f>IFERROR(VLOOKUP($A32,Round61[],5,FALSE), 0)</f>
        <v>0</v>
      </c>
      <c r="BN32" s="36">
        <f>IFERROR(VLOOKUP($A32,Round62[],5,FALSE), 0)</f>
        <v>0</v>
      </c>
    </row>
    <row r="33" spans="1:66" ht="22.5" x14ac:dyDescent="0.25">
      <c r="A33" s="1">
        <v>10809</v>
      </c>
      <c r="B33" s="39" t="s">
        <v>253</v>
      </c>
      <c r="C33" s="37">
        <f xml:space="preserve"> SUM(TotalPoints[[#This Row],[دور 1]:[دور 62]])</f>
        <v>50</v>
      </c>
      <c r="D33" s="42">
        <f>COUNTIF(TotalPoints[[#This Row],[دور 1]:[دور 62]], "&gt;0")</f>
        <v>19</v>
      </c>
      <c r="E33" s="36">
        <f>IFERROR(VLOOKUP($A33,Round01[],5,FALSE), 0)</f>
        <v>0</v>
      </c>
      <c r="F33" s="36">
        <f>IFERROR(VLOOKUP($A33,Round02[],5,FALSE), 0)</f>
        <v>0</v>
      </c>
      <c r="G33" s="36">
        <f>IFERROR(VLOOKUP($A33,Round03[],5,FALSE), 0)</f>
        <v>0</v>
      </c>
      <c r="H33" s="36">
        <f>IFERROR(VLOOKUP($A33,Round04[],5,FALSE), 0)</f>
        <v>0</v>
      </c>
      <c r="I33" s="36">
        <f>IFERROR(VLOOKUP($A33,Round05[],5,FALSE), 0)</f>
        <v>0</v>
      </c>
      <c r="J33" s="36">
        <f>IFERROR(VLOOKUP($A33,Round06[],5,FALSE), 0)</f>
        <v>0</v>
      </c>
      <c r="K33" s="36">
        <f>IFERROR(VLOOKUP($A33,Round07[],5,FALSE), 0)</f>
        <v>0</v>
      </c>
      <c r="L33" s="36">
        <f>IFERROR(VLOOKUP($A33,Round08[],5,FALSE), 0)</f>
        <v>0</v>
      </c>
      <c r="M33" s="36">
        <f>IFERROR(VLOOKUP($A33,Round09[],5,FALSE), 0)</f>
        <v>0</v>
      </c>
      <c r="N33" s="36">
        <f>IFERROR(VLOOKUP($A33,Round10[],5,FALSE), 0)</f>
        <v>0</v>
      </c>
      <c r="O33" s="36">
        <f>IFERROR(VLOOKUP($A33,Round11[],5,FALSE), 0)</f>
        <v>0</v>
      </c>
      <c r="P33" s="36">
        <f>IFERROR(VLOOKUP($A33,Round12[],5,FALSE), 0)</f>
        <v>0</v>
      </c>
      <c r="Q33" s="36">
        <f>IFERROR(VLOOKUP($A33,Round13[],5,FALSE), 0)</f>
        <v>0</v>
      </c>
      <c r="R33" s="36">
        <f>IFERROR(VLOOKUP($A33,Round14[],5,FALSE), 0)</f>
        <v>0</v>
      </c>
      <c r="S33" s="36">
        <f>IFERROR(VLOOKUP($A33,Round15[],5,FALSE), 0)</f>
        <v>0</v>
      </c>
      <c r="T33" s="36">
        <f>IFERROR(VLOOKUP($A33,Round16[],5,FALSE), 0)</f>
        <v>0</v>
      </c>
      <c r="U33" s="36">
        <f>IFERROR(VLOOKUP($A33,Round17[],5,FALSE), 0)</f>
        <v>7</v>
      </c>
      <c r="V33" s="36">
        <f>IFERROR(VLOOKUP($A33,Round18[],5,FALSE), 0)</f>
        <v>2</v>
      </c>
      <c r="W33" s="36">
        <f>IFERROR(VLOOKUP($A33,Round19[],5,FALSE), 0)</f>
        <v>2</v>
      </c>
      <c r="X33" s="36">
        <f>IFERROR(VLOOKUP($A33,Round20[],5,FALSE), 0)</f>
        <v>1</v>
      </c>
      <c r="Y33" s="36">
        <f>IFERROR(VLOOKUP($A33,Round21[],5,FALSE), 0)</f>
        <v>2</v>
      </c>
      <c r="Z33" s="36">
        <f>IFERROR(VLOOKUP($A33,Round22[],5,FALSE), 0)</f>
        <v>7</v>
      </c>
      <c r="AA33" s="36">
        <f>IFERROR(VLOOKUP($A33,Round23[],5,FALSE), 0)</f>
        <v>1</v>
      </c>
      <c r="AB33" s="36">
        <f>IFERROR(VLOOKUP($A33,'دور 24'!$A$2:$E$41,5,FALSE), 0)</f>
        <v>1</v>
      </c>
      <c r="AC33" s="36">
        <f>IFERROR(VLOOKUP($A33,Round25[],5,FALSE), 0)</f>
        <v>1</v>
      </c>
      <c r="AD33" s="36">
        <f>IFERROR(VLOOKUP($A33,Round26[],5,FALSE), 0)</f>
        <v>0</v>
      </c>
      <c r="AE33" s="36">
        <f>IFERROR(VLOOKUP($A33,Round27[],5,FALSE), 0)</f>
        <v>1</v>
      </c>
      <c r="AF33" s="36">
        <f>IFERROR(VLOOKUP($A33,Round28[],5,FALSE), 0)</f>
        <v>3</v>
      </c>
      <c r="AG33" s="36">
        <f>IFERROR(VLOOKUP($A33,Round29[],5,FALSE), 0)</f>
        <v>2</v>
      </c>
      <c r="AH33" s="36">
        <f>IFERROR(VLOOKUP($A33,Round30[],5,FALSE), 0)</f>
        <v>0</v>
      </c>
      <c r="AI33" s="36">
        <f>IFERROR(VLOOKUP($A33,Round31[],5,FALSE), 0)</f>
        <v>5</v>
      </c>
      <c r="AJ33" s="36">
        <f>IFERROR(VLOOKUP($A33,Round32[],5,FALSE), 0)</f>
        <v>3</v>
      </c>
      <c r="AK33" s="36">
        <f>IFERROR(VLOOKUP($A33,Round33[],5,FALSE), 0)</f>
        <v>1</v>
      </c>
      <c r="AL33" s="36">
        <f>IFERROR(VLOOKUP($A33,Round34[],5,FALSE), 0)</f>
        <v>2</v>
      </c>
      <c r="AM33" s="36">
        <f>IFERROR(VLOOKUP($A33,Round35[],5,FALSE), 0)</f>
        <v>0</v>
      </c>
      <c r="AN33" s="36">
        <f>IFERROR(VLOOKUP($A33,Round36[],5,FALSE), 0)</f>
        <v>2</v>
      </c>
      <c r="AO33" s="36">
        <f>IFERROR(VLOOKUP($A33,Round37[],5,FALSE), 0)</f>
        <v>0</v>
      </c>
      <c r="AP33" s="36">
        <f>IFERROR(VLOOKUP($A33,Round38[],5,FALSE), 0)</f>
        <v>2</v>
      </c>
      <c r="AQ33" s="36">
        <f>IFERROR(VLOOKUP($A33,Round39[],5,FALSE), 0)</f>
        <v>0</v>
      </c>
      <c r="AR33" s="36">
        <f>IFERROR(VLOOKUP($A33,Round40[],5,FALSE), 0)</f>
        <v>0</v>
      </c>
      <c r="AS33" s="36">
        <f>IFERROR(VLOOKUP($A33,Round41[],5,FALSE), 0)</f>
        <v>0</v>
      </c>
      <c r="AT33" s="36">
        <f>IFERROR(VLOOKUP($A33,Round42[],5,FALSE), 0)</f>
        <v>0</v>
      </c>
      <c r="AU33" s="36">
        <f>IFERROR(VLOOKUP($A33,Round43[],5,FALSE), 0)</f>
        <v>0</v>
      </c>
      <c r="AV33" s="36">
        <f>IFERROR(VLOOKUP($A33,Round44[],5,FALSE), 0)</f>
        <v>0</v>
      </c>
      <c r="AW33" s="36">
        <f>IFERROR(VLOOKUP($A33,Round45[],5,FALSE), 0)</f>
        <v>0</v>
      </c>
      <c r="AX33" s="36">
        <f>IFERROR(VLOOKUP($A33,Round46[],5,FALSE), 0)</f>
        <v>0</v>
      </c>
      <c r="AY33" s="36">
        <f>IFERROR(VLOOKUP($A33,Round47[],5,FALSE), 0)</f>
        <v>0</v>
      </c>
      <c r="AZ33" s="36">
        <f>IFERROR(VLOOKUP($A33,Round48[],5,FALSE), 0)</f>
        <v>0</v>
      </c>
      <c r="BA33" s="36">
        <f>IFERROR(VLOOKUP($A33,Round49[],5,FALSE), 0)</f>
        <v>0</v>
      </c>
      <c r="BB33" s="36">
        <f>IFERROR(VLOOKUP($A33,Round50[],5,FALSE), 0)</f>
        <v>0</v>
      </c>
      <c r="BC33" s="36">
        <f>IFERROR(VLOOKUP($A33,Round51[],5,FALSE), 0)</f>
        <v>0</v>
      </c>
      <c r="BD33" s="36">
        <f>IFERROR(VLOOKUP($A33,Round52[],5,FALSE), 0)</f>
        <v>0</v>
      </c>
      <c r="BE33" s="36">
        <f>IFERROR(VLOOKUP($A33,Round53[],5,FALSE), 0)</f>
        <v>5</v>
      </c>
      <c r="BF33" s="36">
        <f>IFERROR(VLOOKUP($A33,Round54[],5,FALSE), 0)</f>
        <v>0</v>
      </c>
      <c r="BG33" s="36">
        <f>IFERROR(VLOOKUP($A33,Round55[],5,FALSE), 0)</f>
        <v>0</v>
      </c>
      <c r="BH33" s="36">
        <f>IFERROR(VLOOKUP($A33,Round56[],5,FALSE), 0)</f>
        <v>0</v>
      </c>
      <c r="BI33" s="36">
        <f>IFERROR(VLOOKUP($A33,Round57[],5,FALSE), 0)</f>
        <v>0</v>
      </c>
      <c r="BJ33" s="36">
        <f>IFERROR(VLOOKUP($A33,Round58[],5,FALSE), 0)</f>
        <v>0</v>
      </c>
      <c r="BK33" s="36">
        <f>IFERROR(VLOOKUP($A33,Round59[],5,FALSE), 0)</f>
        <v>0</v>
      </c>
      <c r="BL33" s="36">
        <f>IFERROR(VLOOKUP($A33,Round60[],5,FALSE), 0)</f>
        <v>0</v>
      </c>
      <c r="BM33" s="36">
        <f>IFERROR(VLOOKUP($A33,Round61[],5,FALSE), 0)</f>
        <v>0</v>
      </c>
      <c r="BN33" s="36">
        <f>IFERROR(VLOOKUP($A33,Round62[],5,FALSE), 0)</f>
        <v>0</v>
      </c>
    </row>
    <row r="34" spans="1:66" ht="22.5" x14ac:dyDescent="0.25">
      <c r="A34" s="1">
        <v>20270</v>
      </c>
      <c r="B34" s="39" t="s">
        <v>177</v>
      </c>
      <c r="C34" s="37">
        <f xml:space="preserve"> SUM(TotalPoints[[#This Row],[دور 1]:[دور 62]])</f>
        <v>48</v>
      </c>
      <c r="D34" s="42">
        <f>COUNTIF(TotalPoints[[#This Row],[دور 1]:[دور 62]], "&gt;0")</f>
        <v>16</v>
      </c>
      <c r="E34" s="36">
        <f>IFERROR(VLOOKUP($A34,Round01[],5,FALSE), 0)</f>
        <v>0</v>
      </c>
      <c r="F34" s="36">
        <f>IFERROR(VLOOKUP($A34,Round02[],5,FALSE), 0)</f>
        <v>0</v>
      </c>
      <c r="G34" s="36">
        <f>IFERROR(VLOOKUP($A34,Round03[],5,FALSE), 0)</f>
        <v>0</v>
      </c>
      <c r="H34" s="36">
        <f>IFERROR(VLOOKUP($A34,Round04[],5,FALSE), 0)</f>
        <v>0</v>
      </c>
      <c r="I34" s="36">
        <f>IFERROR(VLOOKUP($A34,Round05[],5,FALSE), 0)</f>
        <v>1</v>
      </c>
      <c r="J34" s="36">
        <f>IFERROR(VLOOKUP($A34,Round06[],5,FALSE), 0)</f>
        <v>6</v>
      </c>
      <c r="K34" s="36">
        <f>IFERROR(VLOOKUP($A34,Round07[],5,FALSE), 0)</f>
        <v>0</v>
      </c>
      <c r="L34" s="36">
        <f>IFERROR(VLOOKUP($A34,Round08[],5,FALSE), 0)</f>
        <v>3</v>
      </c>
      <c r="M34" s="36">
        <f>IFERROR(VLOOKUP($A34,Round09[],5,FALSE), 0)</f>
        <v>2</v>
      </c>
      <c r="N34" s="36">
        <f>IFERROR(VLOOKUP($A34,Round10[],5,FALSE), 0)</f>
        <v>1</v>
      </c>
      <c r="O34" s="36">
        <f>IFERROR(VLOOKUP($A34,Round11[],5,FALSE), 0)</f>
        <v>2</v>
      </c>
      <c r="P34" s="36">
        <f>IFERROR(VLOOKUP($A34,Round12[],5,FALSE), 0)</f>
        <v>0</v>
      </c>
      <c r="Q34" s="36">
        <f>IFERROR(VLOOKUP($A34,Round13[],5,FALSE), 0)</f>
        <v>5</v>
      </c>
      <c r="R34" s="36">
        <f>IFERROR(VLOOKUP($A34,Round14[],5,FALSE), 0)</f>
        <v>4</v>
      </c>
      <c r="S34" s="36">
        <f>IFERROR(VLOOKUP($A34,Round15[],5,FALSE), 0)</f>
        <v>7</v>
      </c>
      <c r="T34" s="36">
        <f>IFERROR(VLOOKUP($A34,Round16[],5,FALSE), 0)</f>
        <v>0</v>
      </c>
      <c r="U34" s="36">
        <f>IFERROR(VLOOKUP($A34,Round17[],5,FALSE), 0)</f>
        <v>1</v>
      </c>
      <c r="V34" s="36">
        <f>IFERROR(VLOOKUP($A34,Round18[],5,FALSE), 0)</f>
        <v>3</v>
      </c>
      <c r="W34" s="36">
        <f>IFERROR(VLOOKUP($A34,Round19[],5,FALSE), 0)</f>
        <v>0</v>
      </c>
      <c r="X34" s="36">
        <f>IFERROR(VLOOKUP($A34,Round20[],5,FALSE), 0)</f>
        <v>3</v>
      </c>
      <c r="Y34" s="36">
        <f>IFERROR(VLOOKUP($A34,Round21[],5,FALSE), 0)</f>
        <v>0</v>
      </c>
      <c r="Z34" s="36">
        <f>IFERROR(VLOOKUP($A34,Round22[],5,FALSE), 0)</f>
        <v>2</v>
      </c>
      <c r="AA34" s="36">
        <f>IFERROR(VLOOKUP($A34,Round23[],5,FALSE), 0)</f>
        <v>1</v>
      </c>
      <c r="AB34" s="36">
        <f>IFERROR(VLOOKUP($A34,'دور 24'!$A$2:$E$41,5,FALSE), 0)</f>
        <v>0</v>
      </c>
      <c r="AC34" s="36">
        <f>IFERROR(VLOOKUP($A34,Round25[],5,FALSE), 0)</f>
        <v>0</v>
      </c>
      <c r="AD34" s="36">
        <f>IFERROR(VLOOKUP($A34,Round26[],5,FALSE), 0)</f>
        <v>0</v>
      </c>
      <c r="AE34" s="36">
        <f>IFERROR(VLOOKUP($A34,Round27[],5,FALSE), 0)</f>
        <v>4</v>
      </c>
      <c r="AF34" s="36">
        <f>IFERROR(VLOOKUP($A34,Round28[],5,FALSE), 0)</f>
        <v>0</v>
      </c>
      <c r="AG34" s="36">
        <f>IFERROR(VLOOKUP($A34,Round29[],5,FALSE), 0)</f>
        <v>3</v>
      </c>
      <c r="AH34" s="36">
        <f>IFERROR(VLOOKUP($A34,Round30[],5,FALSE), 0)</f>
        <v>0</v>
      </c>
      <c r="AI34" s="36">
        <f>IFERROR(VLOOKUP($A34,Round31[],5,FALSE), 0)</f>
        <v>0</v>
      </c>
      <c r="AJ34" s="36">
        <f>IFERROR(VLOOKUP($A34,Round32[],5,FALSE), 0)</f>
        <v>0</v>
      </c>
      <c r="AK34" s="36">
        <f>IFERROR(VLOOKUP($A34,Round33[],5,FALSE), 0)</f>
        <v>0</v>
      </c>
      <c r="AL34" s="36">
        <f>IFERROR(VLOOKUP($A34,Round34[],5,FALSE), 0)</f>
        <v>0</v>
      </c>
      <c r="AM34" s="36">
        <f>IFERROR(VLOOKUP($A34,Round35[],5,FALSE), 0)</f>
        <v>0</v>
      </c>
      <c r="AN34" s="36">
        <f>IFERROR(VLOOKUP($A34,Round36[],5,FALSE), 0)</f>
        <v>0</v>
      </c>
      <c r="AO34" s="36">
        <f>IFERROR(VLOOKUP($A34,Round37[],5,FALSE), 0)</f>
        <v>0</v>
      </c>
      <c r="AP34" s="36">
        <f>IFERROR(VLOOKUP($A34,Round38[],5,FALSE), 0)</f>
        <v>0</v>
      </c>
      <c r="AQ34" s="36">
        <f>IFERROR(VLOOKUP($A34,Round39[],5,FALSE), 0)</f>
        <v>0</v>
      </c>
      <c r="AR34" s="36">
        <f>IFERROR(VLOOKUP($A34,Round40[],5,FALSE), 0)</f>
        <v>0</v>
      </c>
      <c r="AS34" s="36">
        <f>IFERROR(VLOOKUP($A34,Round41[],5,FALSE), 0)</f>
        <v>0</v>
      </c>
      <c r="AT34" s="36">
        <f>IFERROR(VLOOKUP($A34,Round42[],5,FALSE), 0)</f>
        <v>0</v>
      </c>
      <c r="AU34" s="36">
        <f>IFERROR(VLOOKUP($A34,Round43[],5,FALSE), 0)</f>
        <v>0</v>
      </c>
      <c r="AV34" s="36">
        <f>IFERROR(VLOOKUP($A34,Round44[],5,FALSE), 0)</f>
        <v>0</v>
      </c>
      <c r="AW34" s="36">
        <f>IFERROR(VLOOKUP($A34,Round45[],5,FALSE), 0)</f>
        <v>0</v>
      </c>
      <c r="AX34" s="36">
        <f>IFERROR(VLOOKUP($A34,Round46[],5,FALSE), 0)</f>
        <v>0</v>
      </c>
      <c r="AY34" s="36">
        <f>IFERROR(VLOOKUP($A34,Round47[],5,FALSE), 0)</f>
        <v>0</v>
      </c>
      <c r="AZ34" s="36">
        <f>IFERROR(VLOOKUP($A34,Round48[],5,FALSE), 0)</f>
        <v>0</v>
      </c>
      <c r="BA34" s="36">
        <f>IFERROR(VLOOKUP($A34,Round49[],5,FALSE), 0)</f>
        <v>0</v>
      </c>
      <c r="BB34" s="36">
        <f>IFERROR(VLOOKUP($A34,Round50[],5,FALSE), 0)</f>
        <v>0</v>
      </c>
      <c r="BC34" s="36">
        <f>IFERROR(VLOOKUP($A34,Round51[],5,FALSE), 0)</f>
        <v>0</v>
      </c>
      <c r="BD34" s="36">
        <f>IFERROR(VLOOKUP($A34,Round52[],5,FALSE), 0)</f>
        <v>0</v>
      </c>
      <c r="BE34" s="36">
        <f>IFERROR(VLOOKUP($A34,Round53[],5,FALSE), 0)</f>
        <v>0</v>
      </c>
      <c r="BF34" s="36">
        <f>IFERROR(VLOOKUP($A34,Round54[],5,FALSE), 0)</f>
        <v>0</v>
      </c>
      <c r="BG34" s="36">
        <f>IFERROR(VLOOKUP($A34,Round55[],5,FALSE), 0)</f>
        <v>0</v>
      </c>
      <c r="BH34" s="36">
        <f>IFERROR(VLOOKUP($A34,Round56[],5,FALSE), 0)</f>
        <v>0</v>
      </c>
      <c r="BI34" s="36">
        <f>IFERROR(VLOOKUP($A34,Round57[],5,FALSE), 0)</f>
        <v>0</v>
      </c>
      <c r="BJ34" s="36">
        <f>IFERROR(VLOOKUP($A34,Round58[],5,FALSE), 0)</f>
        <v>0</v>
      </c>
      <c r="BK34" s="36">
        <f>IFERROR(VLOOKUP($A34,Round59[],5,FALSE), 0)</f>
        <v>0</v>
      </c>
      <c r="BL34" s="36">
        <f>IFERROR(VLOOKUP($A34,Round60[],5,FALSE), 0)</f>
        <v>0</v>
      </c>
      <c r="BM34" s="36">
        <f>IFERROR(VLOOKUP($A34,Round61[],5,FALSE), 0)</f>
        <v>0</v>
      </c>
      <c r="BN34" s="36">
        <f>IFERROR(VLOOKUP($A34,Round62[],5,FALSE), 0)</f>
        <v>0</v>
      </c>
    </row>
    <row r="35" spans="1:66" ht="22.5" x14ac:dyDescent="0.25">
      <c r="A35" s="1">
        <v>29823</v>
      </c>
      <c r="B35" s="39" t="s">
        <v>276</v>
      </c>
      <c r="C35" s="37">
        <f xml:space="preserve"> SUM(TotalPoints[[#This Row],[دور 1]:[دور 62]])</f>
        <v>46</v>
      </c>
      <c r="D35" s="42">
        <f>COUNTIF(TotalPoints[[#This Row],[دور 1]:[دور 62]], "&gt;0")</f>
        <v>14</v>
      </c>
      <c r="E35" s="36">
        <f>IFERROR(VLOOKUP($A35,Round01[],5,FALSE), 0)</f>
        <v>0</v>
      </c>
      <c r="F35" s="36">
        <f>IFERROR(VLOOKUP($A35,Round02[],5,FALSE), 0)</f>
        <v>0</v>
      </c>
      <c r="G35" s="36">
        <f>IFERROR(VLOOKUP($A35,Round03[],5,FALSE), 0)</f>
        <v>0</v>
      </c>
      <c r="H35" s="36">
        <f>IFERROR(VLOOKUP($A35,Round04[],5,FALSE), 0)</f>
        <v>0</v>
      </c>
      <c r="I35" s="36">
        <f>IFERROR(VLOOKUP($A35,Round05[],5,FALSE), 0)</f>
        <v>0</v>
      </c>
      <c r="J35" s="36">
        <f>IFERROR(VLOOKUP($A35,Round06[],5,FALSE), 0)</f>
        <v>0</v>
      </c>
      <c r="K35" s="36">
        <f>IFERROR(VLOOKUP($A35,Round07[],5,FALSE), 0)</f>
        <v>0</v>
      </c>
      <c r="L35" s="36">
        <f>IFERROR(VLOOKUP($A35,Round08[],5,FALSE), 0)</f>
        <v>0</v>
      </c>
      <c r="M35" s="36">
        <f>IFERROR(VLOOKUP($A35,Round09[],5,FALSE), 0)</f>
        <v>0</v>
      </c>
      <c r="N35" s="36">
        <f>IFERROR(VLOOKUP($A35,Round10[],5,FALSE), 0)</f>
        <v>0</v>
      </c>
      <c r="O35" s="36">
        <f>IFERROR(VLOOKUP($A35,Round11[],5,FALSE), 0)</f>
        <v>0</v>
      </c>
      <c r="P35" s="36">
        <f>IFERROR(VLOOKUP($A35,Round12[],5,FALSE), 0)</f>
        <v>0</v>
      </c>
      <c r="Q35" s="36">
        <f>IFERROR(VLOOKUP($A35,Round13[],5,FALSE), 0)</f>
        <v>0</v>
      </c>
      <c r="R35" s="36">
        <f>IFERROR(VLOOKUP($A35,Round14[],5,FALSE), 0)</f>
        <v>0</v>
      </c>
      <c r="S35" s="36">
        <f>IFERROR(VLOOKUP($A35,Round15[],5,FALSE), 0)</f>
        <v>0</v>
      </c>
      <c r="T35" s="36">
        <f>IFERROR(VLOOKUP($A35,Round16[],5,FALSE), 0)</f>
        <v>0</v>
      </c>
      <c r="U35" s="36">
        <f>IFERROR(VLOOKUP($A35,Round17[],5,FALSE), 0)</f>
        <v>0</v>
      </c>
      <c r="V35" s="36">
        <f>IFERROR(VLOOKUP($A35,Round18[],5,FALSE), 0)</f>
        <v>0</v>
      </c>
      <c r="W35" s="36">
        <f>IFERROR(VLOOKUP($A35,Round19[],5,FALSE), 0)</f>
        <v>0</v>
      </c>
      <c r="X35" s="36">
        <f>IFERROR(VLOOKUP($A35,Round20[],5,FALSE), 0)</f>
        <v>0</v>
      </c>
      <c r="Y35" s="36">
        <f>IFERROR(VLOOKUP($A35,Round21[],5,FALSE), 0)</f>
        <v>0</v>
      </c>
      <c r="Z35" s="36">
        <f>IFERROR(VLOOKUP($A35,Round22[],5,FALSE), 0)</f>
        <v>0</v>
      </c>
      <c r="AA35" s="36">
        <f>IFERROR(VLOOKUP($A35,Round23[],5,FALSE), 0)</f>
        <v>0</v>
      </c>
      <c r="AB35" s="36">
        <f>IFERROR(VLOOKUP($A35,'دور 24'!$A$2:$E$41,5,FALSE), 0)</f>
        <v>0</v>
      </c>
      <c r="AC35" s="36">
        <f>IFERROR(VLOOKUP($A35,Round25[],5,FALSE), 0)</f>
        <v>0</v>
      </c>
      <c r="AD35" s="36">
        <f>IFERROR(VLOOKUP($A35,Round26[],5,FALSE), 0)</f>
        <v>0</v>
      </c>
      <c r="AE35" s="36">
        <f>IFERROR(VLOOKUP($A35,Round27[],5,FALSE), 0)</f>
        <v>0</v>
      </c>
      <c r="AF35" s="36">
        <f>IFERROR(VLOOKUP($A35,Round28[],5,FALSE), 0)</f>
        <v>2</v>
      </c>
      <c r="AG35" s="36">
        <f>IFERROR(VLOOKUP($A35,Round29[],5,FALSE), 0)</f>
        <v>4</v>
      </c>
      <c r="AH35" s="36">
        <f>IFERROR(VLOOKUP($A35,Round30[],5,FALSE), 0)</f>
        <v>0</v>
      </c>
      <c r="AI35" s="36">
        <f>IFERROR(VLOOKUP($A35,Round31[],5,FALSE), 0)</f>
        <v>3</v>
      </c>
      <c r="AJ35" s="36">
        <f>IFERROR(VLOOKUP($A35,Round32[],5,FALSE), 0)</f>
        <v>0</v>
      </c>
      <c r="AK35" s="36">
        <f>IFERROR(VLOOKUP($A35,Round33[],5,FALSE), 0)</f>
        <v>0</v>
      </c>
      <c r="AL35" s="36">
        <f>IFERROR(VLOOKUP($A35,Round34[],5,FALSE), 0)</f>
        <v>1</v>
      </c>
      <c r="AM35" s="36">
        <f>IFERROR(VLOOKUP($A35,Round35[],5,FALSE), 0)</f>
        <v>0</v>
      </c>
      <c r="AN35" s="36">
        <f>IFERROR(VLOOKUP($A35,Round36[],5,FALSE), 0)</f>
        <v>0</v>
      </c>
      <c r="AO35" s="36">
        <f>IFERROR(VLOOKUP($A35,Round37[],5,FALSE), 0)</f>
        <v>2</v>
      </c>
      <c r="AP35" s="36">
        <f>IFERROR(VLOOKUP($A35,Round38[],5,FALSE), 0)</f>
        <v>2</v>
      </c>
      <c r="AQ35" s="36">
        <f>IFERROR(VLOOKUP($A35,Round39[],5,FALSE), 0)</f>
        <v>5</v>
      </c>
      <c r="AR35" s="36">
        <f>IFERROR(VLOOKUP($A35,Round40[],5,FALSE), 0)</f>
        <v>0</v>
      </c>
      <c r="AS35" s="36">
        <f>IFERROR(VLOOKUP($A35,Round41[],5,FALSE), 0)</f>
        <v>0</v>
      </c>
      <c r="AT35" s="36">
        <f>IFERROR(VLOOKUP($A35,Round42[],5,FALSE), 0)</f>
        <v>5</v>
      </c>
      <c r="AU35" s="36">
        <f>IFERROR(VLOOKUP($A35,Round43[],5,FALSE), 0)</f>
        <v>1</v>
      </c>
      <c r="AV35" s="36">
        <f>IFERROR(VLOOKUP($A35,Round44[],5,FALSE), 0)</f>
        <v>0</v>
      </c>
      <c r="AW35" s="36">
        <f>IFERROR(VLOOKUP($A35,Round45[],5,FALSE), 0)</f>
        <v>3</v>
      </c>
      <c r="AX35" s="36">
        <f>IFERROR(VLOOKUP($A35,Round46[],5,FALSE), 0)</f>
        <v>0</v>
      </c>
      <c r="AY35" s="36">
        <f>IFERROR(VLOOKUP($A35,Round47[],5,FALSE), 0)</f>
        <v>5</v>
      </c>
      <c r="AZ35" s="36">
        <f>IFERROR(VLOOKUP($A35,Round48[],5,FALSE), 0)</f>
        <v>4</v>
      </c>
      <c r="BA35" s="36">
        <f>IFERROR(VLOOKUP($A35,Round49[],5,FALSE), 0)</f>
        <v>6</v>
      </c>
      <c r="BB35" s="36">
        <f>IFERROR(VLOOKUP($A35,Round50[],5,FALSE), 0)</f>
        <v>0</v>
      </c>
      <c r="BC35" s="36">
        <f>IFERROR(VLOOKUP($A35,Round51[],5,FALSE), 0)</f>
        <v>3</v>
      </c>
      <c r="BD35" s="36">
        <f>IFERROR(VLOOKUP($A35,Round52[],5,FALSE), 0)</f>
        <v>0</v>
      </c>
      <c r="BE35" s="36">
        <f>IFERROR(VLOOKUP($A35,Round53[],5,FALSE), 0)</f>
        <v>0</v>
      </c>
      <c r="BF35" s="36">
        <f>IFERROR(VLOOKUP($A35,Round54[],5,FALSE), 0)</f>
        <v>0</v>
      </c>
      <c r="BG35" s="36">
        <f>IFERROR(VLOOKUP($A35,Round55[],5,FALSE), 0)</f>
        <v>0</v>
      </c>
      <c r="BH35" s="36">
        <f>IFERROR(VLOOKUP($A35,Round56[],5,FALSE), 0)</f>
        <v>0</v>
      </c>
      <c r="BI35" s="36">
        <f>IFERROR(VLOOKUP($A35,Round57[],5,FALSE), 0)</f>
        <v>0</v>
      </c>
      <c r="BJ35" s="36">
        <f>IFERROR(VLOOKUP($A35,Round58[],5,FALSE), 0)</f>
        <v>0</v>
      </c>
      <c r="BK35" s="36">
        <f>IFERROR(VLOOKUP($A35,Round59[],5,FALSE), 0)</f>
        <v>0</v>
      </c>
      <c r="BL35" s="36">
        <f>IFERROR(VLOOKUP($A35,Round60[],5,FALSE), 0)</f>
        <v>0</v>
      </c>
      <c r="BM35" s="36">
        <f>IFERROR(VLOOKUP($A35,Round61[],5,FALSE), 0)</f>
        <v>0</v>
      </c>
      <c r="BN35" s="36">
        <f>IFERROR(VLOOKUP($A35,Round62[],5,FALSE), 0)</f>
        <v>0</v>
      </c>
    </row>
    <row r="36" spans="1:66" ht="22.5" x14ac:dyDescent="0.25">
      <c r="A36" s="1">
        <v>29543</v>
      </c>
      <c r="B36" s="39" t="s">
        <v>112</v>
      </c>
      <c r="C36" s="37">
        <f xml:space="preserve"> SUM(TotalPoints[[#This Row],[دور 1]:[دور 62]])</f>
        <v>43</v>
      </c>
      <c r="D36" s="42">
        <f>COUNTIF(TotalPoints[[#This Row],[دور 1]:[دور 62]], "&gt;0")</f>
        <v>18</v>
      </c>
      <c r="E36" s="36">
        <f>IFERROR(VLOOKUP($A36,Round01[],5,FALSE), 0)</f>
        <v>1</v>
      </c>
      <c r="F36" s="36">
        <f>IFERROR(VLOOKUP($A36,Round02[],5,FALSE), 0)</f>
        <v>0</v>
      </c>
      <c r="G36" s="36">
        <f>IFERROR(VLOOKUP($A36,Round03[],5,FALSE), 0)</f>
        <v>2</v>
      </c>
      <c r="H36" s="36">
        <f>IFERROR(VLOOKUP($A36,Round04[],5,FALSE), 0)</f>
        <v>1</v>
      </c>
      <c r="I36" s="36">
        <f>IFERROR(VLOOKUP($A36,Round05[],5,FALSE), 0)</f>
        <v>1</v>
      </c>
      <c r="J36" s="36">
        <f>IFERROR(VLOOKUP($A36,Round06[],5,FALSE), 0)</f>
        <v>6</v>
      </c>
      <c r="K36" s="36">
        <f>IFERROR(VLOOKUP($A36,Round07[],5,FALSE), 0)</f>
        <v>0</v>
      </c>
      <c r="L36" s="36">
        <f>IFERROR(VLOOKUP($A36,Round08[],5,FALSE), 0)</f>
        <v>5</v>
      </c>
      <c r="M36" s="36">
        <f>IFERROR(VLOOKUP($A36,Round09[],5,FALSE), 0)</f>
        <v>0</v>
      </c>
      <c r="N36" s="36">
        <f>IFERROR(VLOOKUP($A36,Round10[],5,FALSE), 0)</f>
        <v>1</v>
      </c>
      <c r="O36" s="36">
        <f>IFERROR(VLOOKUP($A36,Round11[],5,FALSE), 0)</f>
        <v>5</v>
      </c>
      <c r="P36" s="36">
        <f>IFERROR(VLOOKUP($A36,Round12[],5,FALSE), 0)</f>
        <v>3</v>
      </c>
      <c r="Q36" s="36">
        <f>IFERROR(VLOOKUP($A36,Round13[],5,FALSE), 0)</f>
        <v>2</v>
      </c>
      <c r="R36" s="36">
        <f>IFERROR(VLOOKUP($A36,Round14[],5,FALSE), 0)</f>
        <v>0</v>
      </c>
      <c r="S36" s="36">
        <f>IFERROR(VLOOKUP($A36,Round15[],5,FALSE), 0)</f>
        <v>4</v>
      </c>
      <c r="T36" s="36">
        <f>IFERROR(VLOOKUP($A36,Round16[],5,FALSE), 0)</f>
        <v>0</v>
      </c>
      <c r="U36" s="36">
        <f>IFERROR(VLOOKUP($A36,Round17[],5,FALSE), 0)</f>
        <v>0</v>
      </c>
      <c r="V36" s="36">
        <f>IFERROR(VLOOKUP($A36,Round18[],5,FALSE), 0)</f>
        <v>2</v>
      </c>
      <c r="W36" s="36">
        <f>IFERROR(VLOOKUP($A36,Round19[],5,FALSE), 0)</f>
        <v>3</v>
      </c>
      <c r="X36" s="36">
        <f>IFERROR(VLOOKUP($A36,Round20[],5,FALSE), 0)</f>
        <v>1</v>
      </c>
      <c r="Y36" s="36">
        <f>IFERROR(VLOOKUP($A36,Round21[],5,FALSE), 0)</f>
        <v>1</v>
      </c>
      <c r="Z36" s="36">
        <f>IFERROR(VLOOKUP($A36,Round22[],5,FALSE), 0)</f>
        <v>0</v>
      </c>
      <c r="AA36" s="36">
        <f>IFERROR(VLOOKUP($A36,Round23[],5,FALSE), 0)</f>
        <v>1</v>
      </c>
      <c r="AB36" s="36">
        <f>IFERROR(VLOOKUP($A36,'دور 24'!$A$2:$E$41,5,FALSE), 0)</f>
        <v>2</v>
      </c>
      <c r="AC36" s="36">
        <f>IFERROR(VLOOKUP($A36,Round25[],5,FALSE), 0)</f>
        <v>0</v>
      </c>
      <c r="AD36" s="36">
        <f>IFERROR(VLOOKUP($A36,Round26[],5,FALSE), 0)</f>
        <v>0</v>
      </c>
      <c r="AE36" s="36">
        <f>IFERROR(VLOOKUP($A36,Round27[],5,FALSE), 0)</f>
        <v>2</v>
      </c>
      <c r="AF36" s="36">
        <f>IFERROR(VLOOKUP($A36,Round28[],5,FALSE), 0)</f>
        <v>0</v>
      </c>
      <c r="AG36" s="36">
        <f>IFERROR(VLOOKUP($A36,Round29[],5,FALSE), 0)</f>
        <v>0</v>
      </c>
      <c r="AH36" s="36">
        <f>IFERROR(VLOOKUP($A36,Round30[],5,FALSE), 0)</f>
        <v>0</v>
      </c>
      <c r="AI36" s="36">
        <f>IFERROR(VLOOKUP($A36,Round31[],5,FALSE), 0)</f>
        <v>0</v>
      </c>
      <c r="AJ36" s="36">
        <f>IFERROR(VLOOKUP($A36,Round32[],5,FALSE), 0)</f>
        <v>0</v>
      </c>
      <c r="AK36" s="36">
        <f>IFERROR(VLOOKUP($A36,Round33[],5,FALSE), 0)</f>
        <v>0</v>
      </c>
      <c r="AL36" s="36">
        <f>IFERROR(VLOOKUP($A36,Round34[],5,FALSE), 0)</f>
        <v>0</v>
      </c>
      <c r="AM36" s="36">
        <f>IFERROR(VLOOKUP($A36,Round35[],5,FALSE), 0)</f>
        <v>0</v>
      </c>
      <c r="AN36" s="36">
        <f>IFERROR(VLOOKUP($A36,Round36[],5,FALSE), 0)</f>
        <v>0</v>
      </c>
      <c r="AO36" s="36">
        <f>IFERROR(VLOOKUP($A36,Round37[],5,FALSE), 0)</f>
        <v>0</v>
      </c>
      <c r="AP36" s="36">
        <f>IFERROR(VLOOKUP($A36,Round38[],5,FALSE), 0)</f>
        <v>0</v>
      </c>
      <c r="AQ36" s="36">
        <f>IFERROR(VLOOKUP($A36,Round39[],5,FALSE), 0)</f>
        <v>0</v>
      </c>
      <c r="AR36" s="36">
        <f>IFERROR(VLOOKUP($A36,Round40[],5,FALSE), 0)</f>
        <v>0</v>
      </c>
      <c r="AS36" s="36">
        <f>IFERROR(VLOOKUP($A36,Round41[],5,FALSE), 0)</f>
        <v>0</v>
      </c>
      <c r="AT36" s="36">
        <f>IFERROR(VLOOKUP($A36,Round42[],5,FALSE), 0)</f>
        <v>0</v>
      </c>
      <c r="AU36" s="36">
        <f>IFERROR(VLOOKUP($A36,Round43[],5,FALSE), 0)</f>
        <v>0</v>
      </c>
      <c r="AV36" s="36">
        <f>IFERROR(VLOOKUP($A36,Round44[],5,FALSE), 0)</f>
        <v>0</v>
      </c>
      <c r="AW36" s="36">
        <f>IFERROR(VLOOKUP($A36,Round45[],5,FALSE), 0)</f>
        <v>0</v>
      </c>
      <c r="AX36" s="36">
        <f>IFERROR(VLOOKUP($A36,Round46[],5,FALSE), 0)</f>
        <v>0</v>
      </c>
      <c r="AY36" s="36">
        <f>IFERROR(VLOOKUP($A36,Round47[],5,FALSE), 0)</f>
        <v>0</v>
      </c>
      <c r="AZ36" s="36">
        <f>IFERROR(VLOOKUP($A36,Round48[],5,FALSE), 0)</f>
        <v>0</v>
      </c>
      <c r="BA36" s="36">
        <f>IFERROR(VLOOKUP($A36,Round49[],5,FALSE), 0)</f>
        <v>0</v>
      </c>
      <c r="BB36" s="36">
        <f>IFERROR(VLOOKUP($A36,Round50[],5,FALSE), 0)</f>
        <v>0</v>
      </c>
      <c r="BC36" s="36">
        <f>IFERROR(VLOOKUP($A36,Round51[],5,FALSE), 0)</f>
        <v>0</v>
      </c>
      <c r="BD36" s="36">
        <f>IFERROR(VLOOKUP($A36,Round52[],5,FALSE), 0)</f>
        <v>0</v>
      </c>
      <c r="BE36" s="36">
        <f>IFERROR(VLOOKUP($A36,Round53[],5,FALSE), 0)</f>
        <v>0</v>
      </c>
      <c r="BF36" s="36">
        <f>IFERROR(VLOOKUP($A36,Round54[],5,FALSE), 0)</f>
        <v>0</v>
      </c>
      <c r="BG36" s="36">
        <f>IFERROR(VLOOKUP($A36,Round55[],5,FALSE), 0)</f>
        <v>0</v>
      </c>
      <c r="BH36" s="36">
        <f>IFERROR(VLOOKUP($A36,Round56[],5,FALSE), 0)</f>
        <v>0</v>
      </c>
      <c r="BI36" s="36">
        <f>IFERROR(VLOOKUP($A36,Round57[],5,FALSE), 0)</f>
        <v>0</v>
      </c>
      <c r="BJ36" s="36">
        <f>IFERROR(VLOOKUP($A36,Round58[],5,FALSE), 0)</f>
        <v>0</v>
      </c>
      <c r="BK36" s="36">
        <f>IFERROR(VLOOKUP($A36,Round59[],5,FALSE), 0)</f>
        <v>0</v>
      </c>
      <c r="BL36" s="36">
        <f>IFERROR(VLOOKUP($A36,Round60[],5,FALSE), 0)</f>
        <v>0</v>
      </c>
      <c r="BM36" s="36">
        <f>IFERROR(VLOOKUP($A36,Round61[],5,FALSE), 0)</f>
        <v>0</v>
      </c>
      <c r="BN36" s="36">
        <f>IFERROR(VLOOKUP($A36,Round62[],5,FALSE), 0)</f>
        <v>0</v>
      </c>
    </row>
    <row r="37" spans="1:66" ht="22.5" x14ac:dyDescent="0.25">
      <c r="A37" s="1">
        <v>29571</v>
      </c>
      <c r="B37" s="39" t="s">
        <v>123</v>
      </c>
      <c r="C37" s="37">
        <f xml:space="preserve"> SUM(TotalPoints[[#This Row],[دور 1]:[دور 62]])</f>
        <v>42</v>
      </c>
      <c r="D37" s="42">
        <f>COUNTIF(TotalPoints[[#This Row],[دور 1]:[دور 62]], "&gt;0")</f>
        <v>16</v>
      </c>
      <c r="E37" s="36">
        <f>IFERROR(VLOOKUP($A37,Round01[],5,FALSE), 0)</f>
        <v>1</v>
      </c>
      <c r="F37" s="36">
        <f>IFERROR(VLOOKUP($A37,Round02[],5,FALSE), 0)</f>
        <v>0</v>
      </c>
      <c r="G37" s="36">
        <f>IFERROR(VLOOKUP($A37,Round03[],5,FALSE), 0)</f>
        <v>2</v>
      </c>
      <c r="H37" s="36">
        <f>IFERROR(VLOOKUP($A37,Round04[],5,FALSE), 0)</f>
        <v>0</v>
      </c>
      <c r="I37" s="36">
        <f>IFERROR(VLOOKUP($A37,Round05[],5,FALSE), 0)</f>
        <v>1</v>
      </c>
      <c r="J37" s="36">
        <f>IFERROR(VLOOKUP($A37,Round06[],5,FALSE), 0)</f>
        <v>6</v>
      </c>
      <c r="K37" s="36">
        <f>IFERROR(VLOOKUP($A37,Round07[],5,FALSE), 0)</f>
        <v>0</v>
      </c>
      <c r="L37" s="36">
        <f>IFERROR(VLOOKUP($A37,Round08[],5,FALSE), 0)</f>
        <v>2</v>
      </c>
      <c r="M37" s="36">
        <f>IFERROR(VLOOKUP($A37,Round09[],5,FALSE), 0)</f>
        <v>0</v>
      </c>
      <c r="N37" s="36">
        <f>IFERROR(VLOOKUP($A37,Round10[],5,FALSE), 0)</f>
        <v>1</v>
      </c>
      <c r="O37" s="36">
        <f>IFERROR(VLOOKUP($A37,Round11[],5,FALSE), 0)</f>
        <v>2</v>
      </c>
      <c r="P37" s="36">
        <f>IFERROR(VLOOKUP($A37,Round12[],5,FALSE), 0)</f>
        <v>1</v>
      </c>
      <c r="Q37" s="36">
        <f>IFERROR(VLOOKUP($A37,Round13[],5,FALSE), 0)</f>
        <v>5</v>
      </c>
      <c r="R37" s="36">
        <f>IFERROR(VLOOKUP($A37,Round14[],5,FALSE), 0)</f>
        <v>1</v>
      </c>
      <c r="S37" s="36">
        <f>IFERROR(VLOOKUP($A37,Round15[],5,FALSE), 0)</f>
        <v>0</v>
      </c>
      <c r="T37" s="36">
        <f>IFERROR(VLOOKUP($A37,Round16[],5,FALSE), 0)</f>
        <v>0</v>
      </c>
      <c r="U37" s="36">
        <f>IFERROR(VLOOKUP($A37,Round17[],5,FALSE), 0)</f>
        <v>4</v>
      </c>
      <c r="V37" s="36">
        <f>IFERROR(VLOOKUP($A37,Round18[],5,FALSE), 0)</f>
        <v>3</v>
      </c>
      <c r="W37" s="36">
        <f>IFERROR(VLOOKUP($A37,Round19[],5,FALSE), 0)</f>
        <v>5</v>
      </c>
      <c r="X37" s="36">
        <f>IFERROR(VLOOKUP($A37,Round20[],5,FALSE), 0)</f>
        <v>0</v>
      </c>
      <c r="Y37" s="36">
        <f>IFERROR(VLOOKUP($A37,Round21[],5,FALSE), 0)</f>
        <v>2</v>
      </c>
      <c r="Z37" s="36">
        <f>IFERROR(VLOOKUP($A37,Round22[],5,FALSE), 0)</f>
        <v>0</v>
      </c>
      <c r="AA37" s="36">
        <f>IFERROR(VLOOKUP($A37,Round23[],5,FALSE), 0)</f>
        <v>4</v>
      </c>
      <c r="AB37" s="36">
        <f>IFERROR(VLOOKUP($A37,'دور 24'!$A$2:$E$41,5,FALSE), 0)</f>
        <v>2</v>
      </c>
      <c r="AC37" s="36">
        <f>IFERROR(VLOOKUP($A37,Round25[],5,FALSE), 0)</f>
        <v>0</v>
      </c>
      <c r="AD37" s="36">
        <f>IFERROR(VLOOKUP($A37,Round26[],5,FALSE), 0)</f>
        <v>0</v>
      </c>
      <c r="AE37" s="36">
        <f>IFERROR(VLOOKUP($A37,Round27[],5,FALSE), 0)</f>
        <v>0</v>
      </c>
      <c r="AF37" s="36">
        <f>IFERROR(VLOOKUP($A37,Round28[],5,FALSE), 0)</f>
        <v>0</v>
      </c>
      <c r="AG37" s="36">
        <f>IFERROR(VLOOKUP($A37,Round29[],5,FALSE), 0)</f>
        <v>0</v>
      </c>
      <c r="AH37" s="36">
        <f>IFERROR(VLOOKUP($A37,Round30[],5,FALSE), 0)</f>
        <v>0</v>
      </c>
      <c r="AI37" s="36">
        <f>IFERROR(VLOOKUP($A37,Round31[],5,FALSE), 0)</f>
        <v>0</v>
      </c>
      <c r="AJ37" s="36">
        <f>IFERROR(VLOOKUP($A37,Round32[],5,FALSE), 0)</f>
        <v>0</v>
      </c>
      <c r="AK37" s="36">
        <f>IFERROR(VLOOKUP($A37,Round33[],5,FALSE), 0)</f>
        <v>0</v>
      </c>
      <c r="AL37" s="36">
        <f>IFERROR(VLOOKUP($A37,Round34[],5,FALSE), 0)</f>
        <v>0</v>
      </c>
      <c r="AM37" s="36">
        <f>IFERROR(VLOOKUP($A37,Round35[],5,FALSE), 0)</f>
        <v>0</v>
      </c>
      <c r="AN37" s="36">
        <f>IFERROR(VLOOKUP($A37,Round36[],5,FALSE), 0)</f>
        <v>0</v>
      </c>
      <c r="AO37" s="36">
        <f>IFERROR(VLOOKUP($A37,Round37[],5,FALSE), 0)</f>
        <v>0</v>
      </c>
      <c r="AP37" s="36">
        <f>IFERROR(VLOOKUP($A37,Round38[],5,FALSE), 0)</f>
        <v>0</v>
      </c>
      <c r="AQ37" s="36">
        <f>IFERROR(VLOOKUP($A37,Round39[],5,FALSE), 0)</f>
        <v>0</v>
      </c>
      <c r="AR37" s="36">
        <f>IFERROR(VLOOKUP($A37,Round40[],5,FALSE), 0)</f>
        <v>0</v>
      </c>
      <c r="AS37" s="36">
        <f>IFERROR(VLOOKUP($A37,Round41[],5,FALSE), 0)</f>
        <v>0</v>
      </c>
      <c r="AT37" s="36">
        <f>IFERROR(VLOOKUP($A37,Round42[],5,FALSE), 0)</f>
        <v>0</v>
      </c>
      <c r="AU37" s="36">
        <f>IFERROR(VLOOKUP($A37,Round43[],5,FALSE), 0)</f>
        <v>0</v>
      </c>
      <c r="AV37" s="36">
        <f>IFERROR(VLOOKUP($A37,Round44[],5,FALSE), 0)</f>
        <v>0</v>
      </c>
      <c r="AW37" s="36">
        <f>IFERROR(VLOOKUP($A37,Round45[],5,FALSE), 0)</f>
        <v>0</v>
      </c>
      <c r="AX37" s="36">
        <f>IFERROR(VLOOKUP($A37,Round46[],5,FALSE), 0)</f>
        <v>0</v>
      </c>
      <c r="AY37" s="36">
        <f>IFERROR(VLOOKUP($A37,Round47[],5,FALSE), 0)</f>
        <v>0</v>
      </c>
      <c r="AZ37" s="36">
        <f>IFERROR(VLOOKUP($A37,Round48[],5,FALSE), 0)</f>
        <v>0</v>
      </c>
      <c r="BA37" s="36">
        <f>IFERROR(VLOOKUP($A37,Round49[],5,FALSE), 0)</f>
        <v>0</v>
      </c>
      <c r="BB37" s="36">
        <f>IFERROR(VLOOKUP($A37,Round50[],5,FALSE), 0)</f>
        <v>0</v>
      </c>
      <c r="BC37" s="36">
        <f>IFERROR(VLOOKUP($A37,Round51[],5,FALSE), 0)</f>
        <v>0</v>
      </c>
      <c r="BD37" s="36">
        <f>IFERROR(VLOOKUP($A37,Round52[],5,FALSE), 0)</f>
        <v>0</v>
      </c>
      <c r="BE37" s="36">
        <f>IFERROR(VLOOKUP($A37,Round53[],5,FALSE), 0)</f>
        <v>0</v>
      </c>
      <c r="BF37" s="36">
        <f>IFERROR(VLOOKUP($A37,Round54[],5,FALSE), 0)</f>
        <v>0</v>
      </c>
      <c r="BG37" s="36">
        <f>IFERROR(VLOOKUP($A37,Round55[],5,FALSE), 0)</f>
        <v>0</v>
      </c>
      <c r="BH37" s="36">
        <f>IFERROR(VLOOKUP($A37,Round56[],5,FALSE), 0)</f>
        <v>0</v>
      </c>
      <c r="BI37" s="36">
        <f>IFERROR(VLOOKUP($A37,Round57[],5,FALSE), 0)</f>
        <v>0</v>
      </c>
      <c r="BJ37" s="36">
        <f>IFERROR(VLOOKUP($A37,Round58[],5,FALSE), 0)</f>
        <v>0</v>
      </c>
      <c r="BK37" s="36">
        <f>IFERROR(VLOOKUP($A37,Round59[],5,FALSE), 0)</f>
        <v>0</v>
      </c>
      <c r="BL37" s="36">
        <f>IFERROR(VLOOKUP($A37,Round60[],5,FALSE), 0)</f>
        <v>0</v>
      </c>
      <c r="BM37" s="36">
        <f>IFERROR(VLOOKUP($A37,Round61[],5,FALSE), 0)</f>
        <v>0</v>
      </c>
      <c r="BN37" s="36">
        <f>IFERROR(VLOOKUP($A37,Round62[],5,FALSE), 0)</f>
        <v>0</v>
      </c>
    </row>
    <row r="38" spans="1:66" ht="22.5" x14ac:dyDescent="0.25">
      <c r="A38" s="1">
        <v>22503</v>
      </c>
      <c r="B38" s="39" t="s">
        <v>93</v>
      </c>
      <c r="C38" s="37">
        <f xml:space="preserve"> SUM(TotalPoints[[#This Row],[دور 1]:[دور 62]])</f>
        <v>35</v>
      </c>
      <c r="D38" s="42">
        <f>COUNTIF(TotalPoints[[#This Row],[دور 1]:[دور 62]], "&gt;0")</f>
        <v>13</v>
      </c>
      <c r="E38" s="36">
        <f>IFERROR(VLOOKUP($A38,Round01[],5,FALSE), 0)</f>
        <v>2</v>
      </c>
      <c r="F38" s="36">
        <f>IFERROR(VLOOKUP($A38,Round02[],5,FALSE), 0)</f>
        <v>0</v>
      </c>
      <c r="G38" s="36">
        <f>IFERROR(VLOOKUP($A38,Round03[],5,FALSE), 0)</f>
        <v>2</v>
      </c>
      <c r="H38" s="36">
        <f>IFERROR(VLOOKUP($A38,Round04[],5,FALSE), 0)</f>
        <v>1</v>
      </c>
      <c r="I38" s="36">
        <f>IFERROR(VLOOKUP($A38,Round05[],5,FALSE), 0)</f>
        <v>3</v>
      </c>
      <c r="J38" s="36">
        <f>IFERROR(VLOOKUP($A38,Round06[],5,FALSE), 0)</f>
        <v>7</v>
      </c>
      <c r="K38" s="1">
        <f>IFERROR(VLOOKUP($A38,Round07[],5,FALSE), 0)</f>
        <v>0</v>
      </c>
      <c r="L38" s="1">
        <f>IFERROR(VLOOKUP($A38,Round08[],5,FALSE), 0)</f>
        <v>5</v>
      </c>
      <c r="M38" s="1">
        <f>IFERROR(VLOOKUP($A38,Round09[],5,FALSE), 0)</f>
        <v>1</v>
      </c>
      <c r="N38" s="1">
        <f>IFERROR(VLOOKUP($A38,Round10[],5,FALSE), 0)</f>
        <v>0</v>
      </c>
      <c r="O38" s="1">
        <f>IFERROR(VLOOKUP($A38,Round11[],5,FALSE), 0)</f>
        <v>3</v>
      </c>
      <c r="P38" s="1">
        <f>IFERROR(VLOOKUP($A38,Round12[],5,FALSE), 0)</f>
        <v>0</v>
      </c>
      <c r="Q38" s="1">
        <f>IFERROR(VLOOKUP($A38,Round13[],5,FALSE), 0)</f>
        <v>2</v>
      </c>
      <c r="R38" s="1">
        <f>IFERROR(VLOOKUP($A38,Round14[],5,FALSE), 0)</f>
        <v>0</v>
      </c>
      <c r="S38" s="1">
        <f>IFERROR(VLOOKUP($A38,Round15[],5,FALSE), 0)</f>
        <v>2</v>
      </c>
      <c r="T38" s="1">
        <f>IFERROR(VLOOKUP($A38,Round16[],5,FALSE), 0)</f>
        <v>0</v>
      </c>
      <c r="U38" s="1">
        <f>IFERROR(VLOOKUP($A38,Round17[],5,FALSE), 0)</f>
        <v>5</v>
      </c>
      <c r="V38" s="1">
        <f>IFERROR(VLOOKUP($A38,Round18[],5,FALSE), 0)</f>
        <v>0</v>
      </c>
      <c r="W38" s="1">
        <f>IFERROR(VLOOKUP($A38,Round19[],5,FALSE), 0)</f>
        <v>0</v>
      </c>
      <c r="X38" s="1">
        <f>IFERROR(VLOOKUP($A38,Round20[],5,FALSE), 0)</f>
        <v>0</v>
      </c>
      <c r="Y38" s="1">
        <f>IFERROR(VLOOKUP($A38,Round21[],5,FALSE), 0)</f>
        <v>0</v>
      </c>
      <c r="Z38" s="1">
        <f>IFERROR(VLOOKUP($A38,Round22[],5,FALSE), 0)</f>
        <v>0</v>
      </c>
      <c r="AA38" s="1">
        <f>IFERROR(VLOOKUP($A38,Round23[],5,FALSE), 0)</f>
        <v>0</v>
      </c>
      <c r="AB38" s="1">
        <f>IFERROR(VLOOKUP($A38,'دور 24'!$A$2:$E$41,5,FALSE), 0)</f>
        <v>0</v>
      </c>
      <c r="AC38" s="1">
        <f>IFERROR(VLOOKUP($A38,Round25[],5,FALSE), 0)</f>
        <v>0</v>
      </c>
      <c r="AD38" s="1">
        <f>IFERROR(VLOOKUP($A38,Round26[],5,FALSE), 0)</f>
        <v>0</v>
      </c>
      <c r="AE38" s="1">
        <f>IFERROR(VLOOKUP($A38,Round27[],5,FALSE), 0)</f>
        <v>0</v>
      </c>
      <c r="AF38" s="1">
        <f>IFERROR(VLOOKUP($A38,Round28[],5,FALSE), 0)</f>
        <v>0</v>
      </c>
      <c r="AG38" s="1">
        <f>IFERROR(VLOOKUP($A38,Round29[],5,FALSE), 0)</f>
        <v>0</v>
      </c>
      <c r="AH38" s="1">
        <f>IFERROR(VLOOKUP($A38,Round30[],5,FALSE), 0)</f>
        <v>0</v>
      </c>
      <c r="AI38" s="1">
        <f>IFERROR(VLOOKUP($A38,Round31[],5,FALSE), 0)</f>
        <v>0</v>
      </c>
      <c r="AJ38" s="1">
        <f>IFERROR(VLOOKUP($A38,Round32[],5,FALSE), 0)</f>
        <v>0</v>
      </c>
      <c r="AK38" s="1">
        <f>IFERROR(VLOOKUP($A38,Round33[],5,FALSE), 0)</f>
        <v>0</v>
      </c>
      <c r="AL38" s="1">
        <f>IFERROR(VLOOKUP($A38,Round34[],5,FALSE), 0)</f>
        <v>0</v>
      </c>
      <c r="AM38" s="1">
        <f>IFERROR(VLOOKUP($A38,Round35[],5,FALSE), 0)</f>
        <v>0</v>
      </c>
      <c r="AN38" s="1">
        <f>IFERROR(VLOOKUP($A38,Round36[],5,FALSE), 0)</f>
        <v>0</v>
      </c>
      <c r="AO38" s="1">
        <f>IFERROR(VLOOKUP($A38,Round37[],5,FALSE), 0)</f>
        <v>0</v>
      </c>
      <c r="AP38" s="1">
        <f>IFERROR(VLOOKUP($A38,Round38[],5,FALSE), 0)</f>
        <v>0</v>
      </c>
      <c r="AQ38" s="1">
        <f>IFERROR(VLOOKUP($A38,Round39[],5,FALSE), 0)</f>
        <v>1</v>
      </c>
      <c r="AR38" s="1">
        <f>IFERROR(VLOOKUP($A38,Round40[],5,FALSE), 0)</f>
        <v>1</v>
      </c>
      <c r="AS38" s="1">
        <f>IFERROR(VLOOKUP($A38,Round41[],5,FALSE), 0)</f>
        <v>0</v>
      </c>
      <c r="AT38" s="1">
        <f>IFERROR(VLOOKUP($A38,Round42[],5,FALSE), 0)</f>
        <v>0</v>
      </c>
      <c r="AU38" s="1">
        <f>IFERROR(VLOOKUP($A38,Round43[],5,FALSE), 0)</f>
        <v>0</v>
      </c>
      <c r="AV38" s="1">
        <f>IFERROR(VLOOKUP($A38,Round44[],5,FALSE), 0)</f>
        <v>0</v>
      </c>
      <c r="AW38" s="1">
        <f>IFERROR(VLOOKUP($A38,Round45[],5,FALSE), 0)</f>
        <v>0</v>
      </c>
      <c r="AX38" s="1">
        <f>IFERROR(VLOOKUP($A38,Round46[],5,FALSE), 0)</f>
        <v>0</v>
      </c>
      <c r="AY38" s="1">
        <f>IFERROR(VLOOKUP($A38,Round47[],5,FALSE), 0)</f>
        <v>0</v>
      </c>
      <c r="AZ38" s="1">
        <f>IFERROR(VLOOKUP($A38,Round48[],5,FALSE), 0)</f>
        <v>0</v>
      </c>
      <c r="BA38" s="1">
        <f>IFERROR(VLOOKUP($A38,Round49[],5,FALSE), 0)</f>
        <v>0</v>
      </c>
      <c r="BB38" s="1">
        <f>IFERROR(VLOOKUP($A38,Round50[],5,FALSE), 0)</f>
        <v>0</v>
      </c>
      <c r="BC38" s="1">
        <f>IFERROR(VLOOKUP($A38,Round51[],5,FALSE), 0)</f>
        <v>0</v>
      </c>
      <c r="BD38" s="1">
        <f>IFERROR(VLOOKUP($A38,Round52[],5,FALSE), 0)</f>
        <v>0</v>
      </c>
      <c r="BE38" s="1">
        <f>IFERROR(VLOOKUP($A38,Round53[],5,FALSE), 0)</f>
        <v>0</v>
      </c>
      <c r="BF38" s="1">
        <f>IFERROR(VLOOKUP($A38,Round54[],5,FALSE), 0)</f>
        <v>0</v>
      </c>
      <c r="BG38" s="1">
        <f>IFERROR(VLOOKUP($A38,Round55[],5,FALSE), 0)</f>
        <v>0</v>
      </c>
      <c r="BH38" s="1">
        <f>IFERROR(VLOOKUP($A38,Round56[],5,FALSE), 0)</f>
        <v>0</v>
      </c>
      <c r="BI38" s="1">
        <f>IFERROR(VLOOKUP($A38,Round57[],5,FALSE), 0)</f>
        <v>0</v>
      </c>
      <c r="BJ38" s="1">
        <f>IFERROR(VLOOKUP($A38,Round58[],5,FALSE), 0)</f>
        <v>0</v>
      </c>
      <c r="BK38" s="1">
        <f>IFERROR(VLOOKUP($A38,Round59[],5,FALSE), 0)</f>
        <v>0</v>
      </c>
      <c r="BL38" s="1">
        <f>IFERROR(VLOOKUP($A38,Round60[],5,FALSE), 0)</f>
        <v>0</v>
      </c>
      <c r="BM38" s="36">
        <f>IFERROR(VLOOKUP($A38,Round61[],5,FALSE), 0)</f>
        <v>0</v>
      </c>
      <c r="BN38" s="36">
        <f>IFERROR(VLOOKUP($A38,Round62[],5,FALSE), 0)</f>
        <v>0</v>
      </c>
    </row>
    <row r="39" spans="1:66" ht="22.5" x14ac:dyDescent="0.25">
      <c r="A39" s="1">
        <v>25396</v>
      </c>
      <c r="B39" s="39" t="s">
        <v>77</v>
      </c>
      <c r="C39" s="37">
        <f xml:space="preserve"> SUM(TotalPoints[[#This Row],[دور 1]:[دور 62]])</f>
        <v>34</v>
      </c>
      <c r="D39" s="42">
        <f>COUNTIF(TotalPoints[[#This Row],[دور 1]:[دور 62]], "&gt;0")</f>
        <v>14</v>
      </c>
      <c r="E39" s="36">
        <f>IFERROR(VLOOKUP($A39,Round01[],5,FALSE), 0)</f>
        <v>4</v>
      </c>
      <c r="F39" s="36">
        <f>IFERROR(VLOOKUP($A39,Round02[],5,FALSE), 0)</f>
        <v>0</v>
      </c>
      <c r="G39" s="36">
        <f>IFERROR(VLOOKUP($A39,Round03[],5,FALSE), 0)</f>
        <v>1</v>
      </c>
      <c r="H39" s="36">
        <f>IFERROR(VLOOKUP($A39,Round04[],5,FALSE), 0)</f>
        <v>1</v>
      </c>
      <c r="I39" s="36">
        <f>IFERROR(VLOOKUP($A39,Round05[],5,FALSE), 0)</f>
        <v>2</v>
      </c>
      <c r="J39" s="36">
        <f>IFERROR(VLOOKUP($A39,Round06[],5,FALSE), 0)</f>
        <v>4</v>
      </c>
      <c r="K39" s="36">
        <f>IFERROR(VLOOKUP($A39,Round07[],5,FALSE), 0)</f>
        <v>0</v>
      </c>
      <c r="L39" s="36">
        <f>IFERROR(VLOOKUP($A39,Round08[],5,FALSE), 0)</f>
        <v>3</v>
      </c>
      <c r="M39" s="36">
        <f>IFERROR(VLOOKUP($A39,Round09[],5,FALSE), 0)</f>
        <v>1</v>
      </c>
      <c r="N39" s="36">
        <f>IFERROR(VLOOKUP($A39,Round10[],5,FALSE), 0)</f>
        <v>1</v>
      </c>
      <c r="O39" s="36">
        <f>IFERROR(VLOOKUP($A39,Round11[],5,FALSE), 0)</f>
        <v>0</v>
      </c>
      <c r="P39" s="36">
        <f>IFERROR(VLOOKUP($A39,Round12[],5,FALSE), 0)</f>
        <v>0</v>
      </c>
      <c r="Q39" s="36">
        <f>IFERROR(VLOOKUP($A39,Round13[],5,FALSE), 0)</f>
        <v>2</v>
      </c>
      <c r="R39" s="36">
        <f>IFERROR(VLOOKUP($A39,Round14[],5,FALSE), 0)</f>
        <v>0</v>
      </c>
      <c r="S39" s="36">
        <f>IFERROR(VLOOKUP($A39,Round15[],5,FALSE), 0)</f>
        <v>0</v>
      </c>
      <c r="T39" s="36">
        <f>IFERROR(VLOOKUP($A39,Round16[],5,FALSE), 0)</f>
        <v>0</v>
      </c>
      <c r="U39" s="36">
        <f>IFERROR(VLOOKUP($A39,Round17[],5,FALSE), 0)</f>
        <v>4</v>
      </c>
      <c r="V39" s="36">
        <f>IFERROR(VLOOKUP($A39,Round18[],5,FALSE), 0)</f>
        <v>3</v>
      </c>
      <c r="W39" s="36">
        <f>IFERROR(VLOOKUP($A39,Round19[],5,FALSE), 0)</f>
        <v>0</v>
      </c>
      <c r="X39" s="36">
        <f>IFERROR(VLOOKUP($A39,Round20[],5,FALSE), 0)</f>
        <v>4</v>
      </c>
      <c r="Y39" s="36">
        <f>IFERROR(VLOOKUP($A39,Round21[],5,FALSE), 0)</f>
        <v>3</v>
      </c>
      <c r="Z39" s="36">
        <f>IFERROR(VLOOKUP($A39,Round22[],5,FALSE), 0)</f>
        <v>0</v>
      </c>
      <c r="AA39" s="36">
        <f>IFERROR(VLOOKUP($A39,Round23[],5,FALSE), 0)</f>
        <v>1</v>
      </c>
      <c r="AB39" s="36">
        <f>IFERROR(VLOOKUP($A39,'دور 24'!$A$2:$E$41,5,FALSE), 0)</f>
        <v>0</v>
      </c>
      <c r="AC39" s="36">
        <f>IFERROR(VLOOKUP($A39,Round25[],5,FALSE), 0)</f>
        <v>0</v>
      </c>
      <c r="AD39" s="36">
        <f>IFERROR(VLOOKUP($A39,Round26[],5,FALSE), 0)</f>
        <v>0</v>
      </c>
      <c r="AE39" s="36">
        <f>IFERROR(VLOOKUP($A39,Round27[],5,FALSE), 0)</f>
        <v>0</v>
      </c>
      <c r="AF39" s="36">
        <f>IFERROR(VLOOKUP($A39,Round28[],5,FALSE), 0)</f>
        <v>0</v>
      </c>
      <c r="AG39" s="36">
        <f>IFERROR(VLOOKUP($A39,Round29[],5,FALSE), 0)</f>
        <v>0</v>
      </c>
      <c r="AH39" s="36">
        <f>IFERROR(VLOOKUP($A39,Round30[],5,FALSE), 0)</f>
        <v>0</v>
      </c>
      <c r="AI39" s="36">
        <f>IFERROR(VLOOKUP($A39,Round31[],5,FALSE), 0)</f>
        <v>0</v>
      </c>
      <c r="AJ39" s="36">
        <f>IFERROR(VLOOKUP($A39,Round32[],5,FALSE), 0)</f>
        <v>0</v>
      </c>
      <c r="AK39" s="36">
        <f>IFERROR(VLOOKUP($A39,Round33[],5,FALSE), 0)</f>
        <v>0</v>
      </c>
      <c r="AL39" s="36">
        <f>IFERROR(VLOOKUP($A39,Round34[],5,FALSE), 0)</f>
        <v>0</v>
      </c>
      <c r="AM39" s="36">
        <f>IFERROR(VLOOKUP($A39,Round35[],5,FALSE), 0)</f>
        <v>0</v>
      </c>
      <c r="AN39" s="36">
        <f>IFERROR(VLOOKUP($A39,Round36[],5,FALSE), 0)</f>
        <v>0</v>
      </c>
      <c r="AO39" s="36">
        <f>IFERROR(VLOOKUP($A39,Round37[],5,FALSE), 0)</f>
        <v>0</v>
      </c>
      <c r="AP39" s="36">
        <f>IFERROR(VLOOKUP($A39,Round38[],5,FALSE), 0)</f>
        <v>0</v>
      </c>
      <c r="AQ39" s="36">
        <f>IFERROR(VLOOKUP($A39,Round39[],5,FALSE), 0)</f>
        <v>0</v>
      </c>
      <c r="AR39" s="36">
        <f>IFERROR(VLOOKUP($A39,Round40[],5,FALSE), 0)</f>
        <v>0</v>
      </c>
      <c r="AS39" s="36">
        <f>IFERROR(VLOOKUP($A39,Round41[],5,FALSE), 0)</f>
        <v>0</v>
      </c>
      <c r="AT39" s="36">
        <f>IFERROR(VLOOKUP($A39,Round42[],5,FALSE), 0)</f>
        <v>0</v>
      </c>
      <c r="AU39" s="36">
        <f>IFERROR(VLOOKUP($A39,Round43[],5,FALSE), 0)</f>
        <v>0</v>
      </c>
      <c r="AV39" s="36">
        <f>IFERROR(VLOOKUP($A39,Round44[],5,FALSE), 0)</f>
        <v>0</v>
      </c>
      <c r="AW39" s="36">
        <f>IFERROR(VLOOKUP($A39,Round45[],5,FALSE), 0)</f>
        <v>0</v>
      </c>
      <c r="AX39" s="36">
        <f>IFERROR(VLOOKUP($A39,Round46[],5,FALSE), 0)</f>
        <v>0</v>
      </c>
      <c r="AY39" s="36">
        <f>IFERROR(VLOOKUP($A39,Round47[],5,FALSE), 0)</f>
        <v>0</v>
      </c>
      <c r="AZ39" s="36">
        <f>IFERROR(VLOOKUP($A39,Round48[],5,FALSE), 0)</f>
        <v>0</v>
      </c>
      <c r="BA39" s="36">
        <f>IFERROR(VLOOKUP($A39,Round49[],5,FALSE), 0)</f>
        <v>0</v>
      </c>
      <c r="BB39" s="36">
        <f>IFERROR(VLOOKUP($A39,Round50[],5,FALSE), 0)</f>
        <v>0</v>
      </c>
      <c r="BC39" s="36">
        <f>IFERROR(VLOOKUP($A39,Round51[],5,FALSE), 0)</f>
        <v>0</v>
      </c>
      <c r="BD39" s="36">
        <f>IFERROR(VLOOKUP($A39,Round52[],5,FALSE), 0)</f>
        <v>0</v>
      </c>
      <c r="BE39" s="36">
        <f>IFERROR(VLOOKUP($A39,Round53[],5,FALSE), 0)</f>
        <v>0</v>
      </c>
      <c r="BF39" s="36">
        <f>IFERROR(VLOOKUP($A39,Round54[],5,FALSE), 0)</f>
        <v>0</v>
      </c>
      <c r="BG39" s="36">
        <f>IFERROR(VLOOKUP($A39,Round55[],5,FALSE), 0)</f>
        <v>0</v>
      </c>
      <c r="BH39" s="36">
        <f>IFERROR(VLOOKUP($A39,Round56[],5,FALSE), 0)</f>
        <v>0</v>
      </c>
      <c r="BI39" s="36">
        <f>IFERROR(VLOOKUP($A39,Round57[],5,FALSE), 0)</f>
        <v>0</v>
      </c>
      <c r="BJ39" s="36">
        <f>IFERROR(VLOOKUP($A39,Round58[],5,FALSE), 0)</f>
        <v>0</v>
      </c>
      <c r="BK39" s="36">
        <f>IFERROR(VLOOKUP($A39,Round59[],5,FALSE), 0)</f>
        <v>0</v>
      </c>
      <c r="BL39" s="36">
        <f>IFERROR(VLOOKUP($A39,Round60[],5,FALSE), 0)</f>
        <v>0</v>
      </c>
      <c r="BM39" s="36">
        <f>IFERROR(VLOOKUP($A39,Round61[],5,FALSE), 0)</f>
        <v>0</v>
      </c>
      <c r="BN39" s="36">
        <f>IFERROR(VLOOKUP($A39,Round62[],5,FALSE), 0)</f>
        <v>0</v>
      </c>
    </row>
    <row r="40" spans="1:66" ht="22.5" x14ac:dyDescent="0.25">
      <c r="A40" s="1">
        <v>8142</v>
      </c>
      <c r="B40" s="39" t="s">
        <v>84</v>
      </c>
      <c r="C40" s="37">
        <f xml:space="preserve"> SUM(TotalPoints[[#This Row],[دور 1]:[دور 62]])</f>
        <v>33</v>
      </c>
      <c r="D40" s="42">
        <f>COUNTIF(TotalPoints[[#This Row],[دور 1]:[دور 62]], "&gt;0")</f>
        <v>15</v>
      </c>
      <c r="E40" s="36">
        <f>IFERROR(VLOOKUP($A40,Round01[],5,FALSE), 0)</f>
        <v>3</v>
      </c>
      <c r="F40" s="36">
        <f>IFERROR(VLOOKUP($A40,Round02[],5,FALSE), 0)</f>
        <v>0</v>
      </c>
      <c r="G40" s="36">
        <f>IFERROR(VLOOKUP($A40,Round03[],5,FALSE), 0)</f>
        <v>0</v>
      </c>
      <c r="H40" s="36">
        <f>IFERROR(VLOOKUP($A40,Round04[],5,FALSE), 0)</f>
        <v>3</v>
      </c>
      <c r="I40" s="36">
        <f>IFERROR(VLOOKUP($A40,Round05[],5,FALSE), 0)</f>
        <v>1</v>
      </c>
      <c r="J40" s="36">
        <f>IFERROR(VLOOKUP($A40,Round06[],5,FALSE), 0)</f>
        <v>0</v>
      </c>
      <c r="K40" s="36">
        <f>IFERROR(VLOOKUP($A40,Round07[],5,FALSE), 0)</f>
        <v>0</v>
      </c>
      <c r="L40" s="36">
        <f>IFERROR(VLOOKUP($A40,Round08[],5,FALSE), 0)</f>
        <v>0</v>
      </c>
      <c r="M40" s="36">
        <f>IFERROR(VLOOKUP($A40,Round09[],5,FALSE), 0)</f>
        <v>0</v>
      </c>
      <c r="N40" s="36">
        <f>IFERROR(VLOOKUP($A40,Round10[],5,FALSE), 0)</f>
        <v>2</v>
      </c>
      <c r="O40" s="36">
        <f>IFERROR(VLOOKUP($A40,Round11[],5,FALSE), 0)</f>
        <v>1</v>
      </c>
      <c r="P40" s="36">
        <f>IFERROR(VLOOKUP($A40,Round12[],5,FALSE), 0)</f>
        <v>1</v>
      </c>
      <c r="Q40" s="36">
        <f>IFERROR(VLOOKUP($A40,Round13[],5,FALSE), 0)</f>
        <v>2</v>
      </c>
      <c r="R40" s="36">
        <f>IFERROR(VLOOKUP($A40,Round14[],5,FALSE), 0)</f>
        <v>1</v>
      </c>
      <c r="S40" s="36">
        <f>IFERROR(VLOOKUP($A40,Round15[],5,FALSE), 0)</f>
        <v>3</v>
      </c>
      <c r="T40" s="36">
        <f>IFERROR(VLOOKUP($A40,Round16[],5,FALSE), 0)</f>
        <v>0</v>
      </c>
      <c r="U40" s="36">
        <f>IFERROR(VLOOKUP($A40,Round17[],5,FALSE), 0)</f>
        <v>5</v>
      </c>
      <c r="V40" s="36">
        <f>IFERROR(VLOOKUP($A40,Round18[],5,FALSE), 0)</f>
        <v>6</v>
      </c>
      <c r="W40" s="36">
        <f>IFERROR(VLOOKUP($A40,Round19[],5,FALSE), 0)</f>
        <v>1</v>
      </c>
      <c r="X40" s="36">
        <f>IFERROR(VLOOKUP($A40,Round20[],5,FALSE), 0)</f>
        <v>1</v>
      </c>
      <c r="Y40" s="36">
        <f>IFERROR(VLOOKUP($A40,Round21[],5,FALSE), 0)</f>
        <v>2</v>
      </c>
      <c r="Z40" s="36">
        <f>IFERROR(VLOOKUP($A40,Round22[],5,FALSE), 0)</f>
        <v>0</v>
      </c>
      <c r="AA40" s="36">
        <f>IFERROR(VLOOKUP($A40,Round23[],5,FALSE), 0)</f>
        <v>0</v>
      </c>
      <c r="AB40" s="36">
        <f>IFERROR(VLOOKUP($A40,'دور 24'!$A$2:$E$41,5,FALSE), 0)</f>
        <v>1</v>
      </c>
      <c r="AC40" s="36">
        <f>IFERROR(VLOOKUP($A40,Round25[],5,FALSE), 0)</f>
        <v>0</v>
      </c>
      <c r="AD40" s="36">
        <f>IFERROR(VLOOKUP($A40,Round26[],5,FALSE), 0)</f>
        <v>0</v>
      </c>
      <c r="AE40" s="36">
        <f>IFERROR(VLOOKUP($A40,Round27[],5,FALSE), 0)</f>
        <v>0</v>
      </c>
      <c r="AF40" s="36">
        <f>IFERROR(VLOOKUP($A40,Round28[],5,FALSE), 0)</f>
        <v>0</v>
      </c>
      <c r="AG40" s="36">
        <f>IFERROR(VLOOKUP($A40,Round29[],5,FALSE), 0)</f>
        <v>0</v>
      </c>
      <c r="AH40" s="36">
        <f>IFERROR(VLOOKUP($A40,Round30[],5,FALSE), 0)</f>
        <v>0</v>
      </c>
      <c r="AI40" s="36">
        <f>IFERROR(VLOOKUP($A40,Round31[],5,FALSE), 0)</f>
        <v>0</v>
      </c>
      <c r="AJ40" s="36">
        <f>IFERROR(VLOOKUP($A40,Round32[],5,FALSE), 0)</f>
        <v>0</v>
      </c>
      <c r="AK40" s="36">
        <f>IFERROR(VLOOKUP($A40,Round33[],5,FALSE), 0)</f>
        <v>0</v>
      </c>
      <c r="AL40" s="36">
        <f>IFERROR(VLOOKUP($A40,Round34[],5,FALSE), 0)</f>
        <v>0</v>
      </c>
      <c r="AM40" s="36">
        <f>IFERROR(VLOOKUP($A40,Round35[],5,FALSE), 0)</f>
        <v>0</v>
      </c>
      <c r="AN40" s="36">
        <f>IFERROR(VLOOKUP($A40,Round36[],5,FALSE), 0)</f>
        <v>0</v>
      </c>
      <c r="AO40" s="36">
        <f>IFERROR(VLOOKUP($A40,Round37[],5,FALSE), 0)</f>
        <v>0</v>
      </c>
      <c r="AP40" s="36">
        <f>IFERROR(VLOOKUP($A40,Round38[],5,FALSE), 0)</f>
        <v>0</v>
      </c>
      <c r="AQ40" s="36">
        <f>IFERROR(VLOOKUP($A40,Round39[],5,FALSE), 0)</f>
        <v>0</v>
      </c>
      <c r="AR40" s="36">
        <f>IFERROR(VLOOKUP($A40,Round40[],5,FALSE), 0)</f>
        <v>0</v>
      </c>
      <c r="AS40" s="36">
        <f>IFERROR(VLOOKUP($A40,Round41[],5,FALSE), 0)</f>
        <v>0</v>
      </c>
      <c r="AT40" s="36">
        <f>IFERROR(VLOOKUP($A40,Round42[],5,FALSE), 0)</f>
        <v>0</v>
      </c>
      <c r="AU40" s="36">
        <f>IFERROR(VLOOKUP($A40,Round43[],5,FALSE), 0)</f>
        <v>0</v>
      </c>
      <c r="AV40" s="36">
        <f>IFERROR(VLOOKUP($A40,Round44[],5,FALSE), 0)</f>
        <v>0</v>
      </c>
      <c r="AW40" s="36">
        <f>IFERROR(VLOOKUP($A40,Round45[],5,FALSE), 0)</f>
        <v>0</v>
      </c>
      <c r="AX40" s="36">
        <f>IFERROR(VLOOKUP($A40,Round46[],5,FALSE), 0)</f>
        <v>0</v>
      </c>
      <c r="AY40" s="36">
        <f>IFERROR(VLOOKUP($A40,Round47[],5,FALSE), 0)</f>
        <v>0</v>
      </c>
      <c r="AZ40" s="36">
        <f>IFERROR(VLOOKUP($A40,Round48[],5,FALSE), 0)</f>
        <v>0</v>
      </c>
      <c r="BA40" s="36">
        <f>IFERROR(VLOOKUP($A40,Round49[],5,FALSE), 0)</f>
        <v>0</v>
      </c>
      <c r="BB40" s="36">
        <f>IFERROR(VLOOKUP($A40,Round50[],5,FALSE), 0)</f>
        <v>0</v>
      </c>
      <c r="BC40" s="36">
        <f>IFERROR(VLOOKUP($A40,Round51[],5,FALSE), 0)</f>
        <v>0</v>
      </c>
      <c r="BD40" s="36">
        <f>IFERROR(VLOOKUP($A40,Round52[],5,FALSE), 0)</f>
        <v>0</v>
      </c>
      <c r="BE40" s="36">
        <f>IFERROR(VLOOKUP($A40,Round53[],5,FALSE), 0)</f>
        <v>0</v>
      </c>
      <c r="BF40" s="36">
        <f>IFERROR(VLOOKUP($A40,Round54[],5,FALSE), 0)</f>
        <v>0</v>
      </c>
      <c r="BG40" s="36">
        <f>IFERROR(VLOOKUP($A40,Round55[],5,FALSE), 0)</f>
        <v>0</v>
      </c>
      <c r="BH40" s="36">
        <f>IFERROR(VLOOKUP($A40,Round56[],5,FALSE), 0)</f>
        <v>0</v>
      </c>
      <c r="BI40" s="36">
        <f>IFERROR(VLOOKUP($A40,Round57[],5,FALSE), 0)</f>
        <v>0</v>
      </c>
      <c r="BJ40" s="36">
        <f>IFERROR(VLOOKUP($A40,Round58[],5,FALSE), 0)</f>
        <v>0</v>
      </c>
      <c r="BK40" s="36">
        <f>IFERROR(VLOOKUP($A40,Round59[],5,FALSE), 0)</f>
        <v>0</v>
      </c>
      <c r="BL40" s="36">
        <f>IFERROR(VLOOKUP($A40,Round60[],5,FALSE), 0)</f>
        <v>0</v>
      </c>
      <c r="BM40" s="36">
        <f>IFERROR(VLOOKUP($A40,Round61[],5,FALSE), 0)</f>
        <v>0</v>
      </c>
      <c r="BN40" s="36">
        <f>IFERROR(VLOOKUP($A40,Round62[],5,FALSE), 0)</f>
        <v>0</v>
      </c>
    </row>
    <row r="41" spans="1:66" ht="22.5" x14ac:dyDescent="0.25">
      <c r="A41" s="1">
        <v>27054</v>
      </c>
      <c r="B41" s="39" t="s">
        <v>168</v>
      </c>
      <c r="C41" s="37">
        <f xml:space="preserve"> SUM(TotalPoints[[#This Row],[دور 1]:[دور 62]])</f>
        <v>31</v>
      </c>
      <c r="D41" s="42">
        <f>COUNTIF(TotalPoints[[#This Row],[دور 1]:[دور 62]], "&gt;0")</f>
        <v>16</v>
      </c>
      <c r="E41" s="36">
        <f>IFERROR(VLOOKUP($A41,Round01[],5,FALSE), 0)</f>
        <v>0</v>
      </c>
      <c r="F41" s="36">
        <f>IFERROR(VLOOKUP($A41,Round02[],5,FALSE), 0)</f>
        <v>0</v>
      </c>
      <c r="G41" s="36">
        <f>IFERROR(VLOOKUP($A41,Round03[],5,FALSE), 0)</f>
        <v>1</v>
      </c>
      <c r="H41" s="36">
        <f>IFERROR(VLOOKUP($A41,Round04[],5,FALSE), 0)</f>
        <v>3</v>
      </c>
      <c r="I41" s="36">
        <f>IFERROR(VLOOKUP($A41,Round05[],5,FALSE), 0)</f>
        <v>1</v>
      </c>
      <c r="J41" s="36">
        <f>IFERROR(VLOOKUP($A41,Round06[],5,FALSE), 0)</f>
        <v>5</v>
      </c>
      <c r="K41" s="36">
        <f>IFERROR(VLOOKUP($A41,Round07[],5,FALSE), 0)</f>
        <v>0</v>
      </c>
      <c r="L41" s="36">
        <f>IFERROR(VLOOKUP($A41,Round08[],5,FALSE), 0)</f>
        <v>0</v>
      </c>
      <c r="M41" s="36">
        <f>IFERROR(VLOOKUP($A41,Round09[],5,FALSE), 0)</f>
        <v>0</v>
      </c>
      <c r="N41" s="36">
        <f>IFERROR(VLOOKUP($A41,Round10[],5,FALSE), 0)</f>
        <v>1</v>
      </c>
      <c r="O41" s="36">
        <f>IFERROR(VLOOKUP($A41,Round11[],5,FALSE), 0)</f>
        <v>2</v>
      </c>
      <c r="P41" s="36">
        <f>IFERROR(VLOOKUP($A41,Round12[],5,FALSE), 0)</f>
        <v>0</v>
      </c>
      <c r="Q41" s="36">
        <f>IFERROR(VLOOKUP($A41,Round13[],5,FALSE), 0)</f>
        <v>2</v>
      </c>
      <c r="R41" s="36">
        <f>IFERROR(VLOOKUP($A41,Round14[],5,FALSE), 0)</f>
        <v>0</v>
      </c>
      <c r="S41" s="36">
        <f>IFERROR(VLOOKUP($A41,Round15[],5,FALSE), 0)</f>
        <v>3</v>
      </c>
      <c r="T41" s="36">
        <f>IFERROR(VLOOKUP($A41,Round16[],5,FALSE), 0)</f>
        <v>0</v>
      </c>
      <c r="U41" s="36">
        <f>IFERROR(VLOOKUP($A41,Round17[],5,FALSE), 0)</f>
        <v>0</v>
      </c>
      <c r="V41" s="36">
        <f>IFERROR(VLOOKUP($A41,Round18[],5,FALSE), 0)</f>
        <v>4</v>
      </c>
      <c r="W41" s="36">
        <f>IFERROR(VLOOKUP($A41,Round19[],5,FALSE), 0)</f>
        <v>0</v>
      </c>
      <c r="X41" s="36">
        <f>IFERROR(VLOOKUP($A41,Round20[],5,FALSE), 0)</f>
        <v>1</v>
      </c>
      <c r="Y41" s="36">
        <f>IFERROR(VLOOKUP($A41,Round21[],5,FALSE), 0)</f>
        <v>0</v>
      </c>
      <c r="Z41" s="36">
        <f>IFERROR(VLOOKUP($A41,Round22[],5,FALSE), 0)</f>
        <v>1</v>
      </c>
      <c r="AA41" s="36">
        <f>IFERROR(VLOOKUP($A41,Round23[],5,FALSE), 0)</f>
        <v>0</v>
      </c>
      <c r="AB41" s="36">
        <f>IFERROR(VLOOKUP($A41,'دور 24'!$A$2:$E$41,5,FALSE), 0)</f>
        <v>0</v>
      </c>
      <c r="AC41" s="36">
        <f>IFERROR(VLOOKUP($A41,Round25[],5,FALSE), 0)</f>
        <v>1</v>
      </c>
      <c r="AD41" s="36">
        <f>IFERROR(VLOOKUP($A41,Round26[],5,FALSE), 0)</f>
        <v>1</v>
      </c>
      <c r="AE41" s="36">
        <f>IFERROR(VLOOKUP($A41,Round27[],5,FALSE), 0)</f>
        <v>2</v>
      </c>
      <c r="AF41" s="36">
        <f>IFERROR(VLOOKUP($A41,Round28[],5,FALSE), 0)</f>
        <v>0</v>
      </c>
      <c r="AG41" s="36">
        <f>IFERROR(VLOOKUP($A41,Round29[],5,FALSE), 0)</f>
        <v>0</v>
      </c>
      <c r="AH41" s="36">
        <f>IFERROR(VLOOKUP($A41,Round30[],5,FALSE), 0)</f>
        <v>0</v>
      </c>
      <c r="AI41" s="36">
        <f>IFERROR(VLOOKUP($A41,Round31[],5,FALSE), 0)</f>
        <v>0</v>
      </c>
      <c r="AJ41" s="36">
        <f>IFERROR(VLOOKUP($A41,Round32[],5,FALSE), 0)</f>
        <v>0</v>
      </c>
      <c r="AK41" s="36">
        <f>IFERROR(VLOOKUP($A41,Round33[],5,FALSE), 0)</f>
        <v>0</v>
      </c>
      <c r="AL41" s="36">
        <f>IFERROR(VLOOKUP($A41,Round34[],5,FALSE), 0)</f>
        <v>0</v>
      </c>
      <c r="AM41" s="36">
        <f>IFERROR(VLOOKUP($A41,Round35[],5,FALSE), 0)</f>
        <v>0</v>
      </c>
      <c r="AN41" s="36">
        <f>IFERROR(VLOOKUP($A41,Round36[],5,FALSE), 0)</f>
        <v>2</v>
      </c>
      <c r="AO41" s="36">
        <f>IFERROR(VLOOKUP($A41,Round37[],5,FALSE), 0)</f>
        <v>1</v>
      </c>
      <c r="AP41" s="36">
        <f>IFERROR(VLOOKUP($A41,Round38[],5,FALSE), 0)</f>
        <v>0</v>
      </c>
      <c r="AQ41" s="36">
        <f>IFERROR(VLOOKUP($A41,Round39[],5,FALSE), 0)</f>
        <v>0</v>
      </c>
      <c r="AR41" s="36">
        <f>IFERROR(VLOOKUP($A41,Round40[],5,FALSE), 0)</f>
        <v>0</v>
      </c>
      <c r="AS41" s="36">
        <f>IFERROR(VLOOKUP($A41,Round41[],5,FALSE), 0)</f>
        <v>0</v>
      </c>
      <c r="AT41" s="36">
        <f>IFERROR(VLOOKUP($A41,Round42[],5,FALSE), 0)</f>
        <v>0</v>
      </c>
      <c r="AU41" s="36">
        <f>IFERROR(VLOOKUP($A41,Round43[],5,FALSE), 0)</f>
        <v>0</v>
      </c>
      <c r="AV41" s="36">
        <f>IFERROR(VLOOKUP($A41,Round44[],5,FALSE), 0)</f>
        <v>0</v>
      </c>
      <c r="AW41" s="36">
        <f>IFERROR(VLOOKUP($A41,Round45[],5,FALSE), 0)</f>
        <v>0</v>
      </c>
      <c r="AX41" s="36">
        <f>IFERROR(VLOOKUP($A41,Round46[],5,FALSE), 0)</f>
        <v>0</v>
      </c>
      <c r="AY41" s="36">
        <f>IFERROR(VLOOKUP($A41,Round47[],5,FALSE), 0)</f>
        <v>0</v>
      </c>
      <c r="AZ41" s="36">
        <f>IFERROR(VLOOKUP($A41,Round48[],5,FALSE), 0)</f>
        <v>0</v>
      </c>
      <c r="BA41" s="36">
        <f>IFERROR(VLOOKUP($A41,Round49[],5,FALSE), 0)</f>
        <v>0</v>
      </c>
      <c r="BB41" s="36">
        <f>IFERROR(VLOOKUP($A41,Round50[],5,FALSE), 0)</f>
        <v>0</v>
      </c>
      <c r="BC41" s="36">
        <f>IFERROR(VLOOKUP($A41,Round51[],5,FALSE), 0)</f>
        <v>0</v>
      </c>
      <c r="BD41" s="36">
        <f>IFERROR(VLOOKUP($A41,Round52[],5,FALSE), 0)</f>
        <v>0</v>
      </c>
      <c r="BE41" s="36">
        <f>IFERROR(VLOOKUP($A41,Round53[],5,FALSE), 0)</f>
        <v>0</v>
      </c>
      <c r="BF41" s="36">
        <f>IFERROR(VLOOKUP($A41,Round54[],5,FALSE), 0)</f>
        <v>0</v>
      </c>
      <c r="BG41" s="36">
        <f>IFERROR(VLOOKUP($A41,Round55[],5,FALSE), 0)</f>
        <v>0</v>
      </c>
      <c r="BH41" s="36">
        <f>IFERROR(VLOOKUP($A41,Round56[],5,FALSE), 0)</f>
        <v>0</v>
      </c>
      <c r="BI41" s="36">
        <f>IFERROR(VLOOKUP($A41,Round57[],5,FALSE), 0)</f>
        <v>0</v>
      </c>
      <c r="BJ41" s="36">
        <f>IFERROR(VLOOKUP($A41,Round58[],5,FALSE), 0)</f>
        <v>0</v>
      </c>
      <c r="BK41" s="36">
        <f>IFERROR(VLOOKUP($A41,Round59[],5,FALSE), 0)</f>
        <v>0</v>
      </c>
      <c r="BL41" s="36">
        <f>IFERROR(VLOOKUP($A41,Round60[],5,FALSE), 0)</f>
        <v>0</v>
      </c>
      <c r="BM41" s="36">
        <f>IFERROR(VLOOKUP($A41,Round61[],5,FALSE), 0)</f>
        <v>0</v>
      </c>
      <c r="BN41" s="36">
        <f>IFERROR(VLOOKUP($A41,Round62[],5,FALSE), 0)</f>
        <v>0</v>
      </c>
    </row>
    <row r="42" spans="1:66" ht="22.5" x14ac:dyDescent="0.25">
      <c r="A42" s="1">
        <v>24294</v>
      </c>
      <c r="B42" s="39" t="s">
        <v>85</v>
      </c>
      <c r="C42" s="37">
        <f xml:space="preserve"> SUM(TotalPoints[[#This Row],[دور 1]:[دور 62]])</f>
        <v>31</v>
      </c>
      <c r="D42" s="42">
        <f>COUNTIF(TotalPoints[[#This Row],[دور 1]:[دور 62]], "&gt;0")</f>
        <v>15</v>
      </c>
      <c r="E42" s="36">
        <f>IFERROR(VLOOKUP($A42,Round01[],5,FALSE), 0)</f>
        <v>3</v>
      </c>
      <c r="F42" s="36">
        <f>IFERROR(VLOOKUP($A42,Round02[],5,FALSE), 0)</f>
        <v>0</v>
      </c>
      <c r="G42" s="36">
        <f>IFERROR(VLOOKUP($A42,Round03[],5,FALSE), 0)</f>
        <v>1</v>
      </c>
      <c r="H42" s="36">
        <f>IFERROR(VLOOKUP($A42,Round04[],5,FALSE), 0)</f>
        <v>1</v>
      </c>
      <c r="I42" s="36">
        <f>IFERROR(VLOOKUP($A42,Round05[],5,FALSE), 0)</f>
        <v>1</v>
      </c>
      <c r="J42" s="36">
        <f>IFERROR(VLOOKUP($A42,Round06[],5,FALSE), 0)</f>
        <v>1</v>
      </c>
      <c r="K42" s="36">
        <f>IFERROR(VLOOKUP($A42,Round07[],5,FALSE), 0)</f>
        <v>1</v>
      </c>
      <c r="L42" s="36">
        <f>IFERROR(VLOOKUP($A42,Round08[],5,FALSE), 0)</f>
        <v>2</v>
      </c>
      <c r="M42" s="36">
        <f>IFERROR(VLOOKUP($A42,Round09[],5,FALSE), 0)</f>
        <v>0</v>
      </c>
      <c r="N42" s="36">
        <f>IFERROR(VLOOKUP($A42,Round10[],5,FALSE), 0)</f>
        <v>0</v>
      </c>
      <c r="O42" s="36">
        <f>IFERROR(VLOOKUP($A42,Round11[],5,FALSE), 0)</f>
        <v>0</v>
      </c>
      <c r="P42" s="36">
        <f>IFERROR(VLOOKUP($A42,Round12[],5,FALSE), 0)</f>
        <v>0</v>
      </c>
      <c r="Q42" s="36">
        <f>IFERROR(VLOOKUP($A42,Round13[],5,FALSE), 0)</f>
        <v>4</v>
      </c>
      <c r="R42" s="36">
        <f>IFERROR(VLOOKUP($A42,Round14[],5,FALSE), 0)</f>
        <v>2</v>
      </c>
      <c r="S42" s="36">
        <f>IFERROR(VLOOKUP($A42,Round15[],5,FALSE), 0)</f>
        <v>3</v>
      </c>
      <c r="T42" s="36">
        <f>IFERROR(VLOOKUP($A42,Round16[],5,FALSE), 0)</f>
        <v>0</v>
      </c>
      <c r="U42" s="36">
        <f>IFERROR(VLOOKUP($A42,Round17[],5,FALSE), 0)</f>
        <v>2</v>
      </c>
      <c r="V42" s="36">
        <f>IFERROR(VLOOKUP($A42,Round18[],5,FALSE), 0)</f>
        <v>0</v>
      </c>
      <c r="W42" s="36">
        <f>IFERROR(VLOOKUP($A42,Round19[],5,FALSE), 0)</f>
        <v>0</v>
      </c>
      <c r="X42" s="36">
        <f>IFERROR(VLOOKUP($A42,Round20[],5,FALSE), 0)</f>
        <v>3</v>
      </c>
      <c r="Y42" s="36">
        <f>IFERROR(VLOOKUP($A42,Round21[],5,FALSE), 0)</f>
        <v>2</v>
      </c>
      <c r="Z42" s="36">
        <f>IFERROR(VLOOKUP($A42,Round22[],5,FALSE), 0)</f>
        <v>0</v>
      </c>
      <c r="AA42" s="36">
        <f>IFERROR(VLOOKUP($A42,Round23[],5,FALSE), 0)</f>
        <v>0</v>
      </c>
      <c r="AB42" s="36">
        <f>IFERROR(VLOOKUP($A42,'دور 24'!$A$2:$E$41,5,FALSE), 0)</f>
        <v>0</v>
      </c>
      <c r="AC42" s="36">
        <f>IFERROR(VLOOKUP($A42,Round25[],5,FALSE), 0)</f>
        <v>0</v>
      </c>
      <c r="AD42" s="36">
        <f>IFERROR(VLOOKUP($A42,Round26[],5,FALSE), 0)</f>
        <v>0</v>
      </c>
      <c r="AE42" s="36">
        <f>IFERROR(VLOOKUP($A42,Round27[],5,FALSE), 0)</f>
        <v>0</v>
      </c>
      <c r="AF42" s="36">
        <f>IFERROR(VLOOKUP($A42,Round28[],5,FALSE), 0)</f>
        <v>0</v>
      </c>
      <c r="AG42" s="36">
        <f>IFERROR(VLOOKUP($A42,Round29[],5,FALSE), 0)</f>
        <v>3</v>
      </c>
      <c r="AH42" s="36">
        <f>IFERROR(VLOOKUP($A42,Round30[],5,FALSE), 0)</f>
        <v>0</v>
      </c>
      <c r="AI42" s="36">
        <f>IFERROR(VLOOKUP($A42,Round31[],5,FALSE), 0)</f>
        <v>0</v>
      </c>
      <c r="AJ42" s="36">
        <f>IFERROR(VLOOKUP($A42,Round32[],5,FALSE), 0)</f>
        <v>0</v>
      </c>
      <c r="AK42" s="36">
        <f>IFERROR(VLOOKUP($A42,Round33[],5,FALSE), 0)</f>
        <v>0</v>
      </c>
      <c r="AL42" s="36">
        <f>IFERROR(VLOOKUP($A42,Round34[],5,FALSE), 0)</f>
        <v>0</v>
      </c>
      <c r="AM42" s="36">
        <f>IFERROR(VLOOKUP($A42,Round35[],5,FALSE), 0)</f>
        <v>0</v>
      </c>
      <c r="AN42" s="36">
        <f>IFERROR(VLOOKUP($A42,Round36[],5,FALSE), 0)</f>
        <v>0</v>
      </c>
      <c r="AO42" s="36">
        <f>IFERROR(VLOOKUP($A42,Round37[],5,FALSE), 0)</f>
        <v>0</v>
      </c>
      <c r="AP42" s="36">
        <f>IFERROR(VLOOKUP($A42,Round38[],5,FALSE), 0)</f>
        <v>2</v>
      </c>
      <c r="AQ42" s="36">
        <f>IFERROR(VLOOKUP($A42,Round39[],5,FALSE), 0)</f>
        <v>0</v>
      </c>
      <c r="AR42" s="36">
        <f>IFERROR(VLOOKUP($A42,Round40[],5,FALSE), 0)</f>
        <v>0</v>
      </c>
      <c r="AS42" s="36">
        <f>IFERROR(VLOOKUP($A42,Round41[],5,FALSE), 0)</f>
        <v>0</v>
      </c>
      <c r="AT42" s="36">
        <f>IFERROR(VLOOKUP($A42,Round42[],5,FALSE), 0)</f>
        <v>0</v>
      </c>
      <c r="AU42" s="36">
        <f>IFERROR(VLOOKUP($A42,Round43[],5,FALSE), 0)</f>
        <v>0</v>
      </c>
      <c r="AV42" s="36">
        <f>IFERROR(VLOOKUP($A42,Round44[],5,FALSE), 0)</f>
        <v>0</v>
      </c>
      <c r="AW42" s="36">
        <f>IFERROR(VLOOKUP($A42,Round45[],5,FALSE), 0)</f>
        <v>0</v>
      </c>
      <c r="AX42" s="36">
        <f>IFERROR(VLOOKUP($A42,Round46[],5,FALSE), 0)</f>
        <v>0</v>
      </c>
      <c r="AY42" s="36">
        <f>IFERROR(VLOOKUP($A42,Round47[],5,FALSE), 0)</f>
        <v>0</v>
      </c>
      <c r="AZ42" s="36">
        <f>IFERROR(VLOOKUP($A42,Round48[],5,FALSE), 0)</f>
        <v>0</v>
      </c>
      <c r="BA42" s="36">
        <f>IFERROR(VLOOKUP($A42,Round49[],5,FALSE), 0)</f>
        <v>0</v>
      </c>
      <c r="BB42" s="36">
        <f>IFERROR(VLOOKUP($A42,Round50[],5,FALSE), 0)</f>
        <v>0</v>
      </c>
      <c r="BC42" s="36">
        <f>IFERROR(VLOOKUP($A42,Round51[],5,FALSE), 0)</f>
        <v>0</v>
      </c>
      <c r="BD42" s="36">
        <f>IFERROR(VLOOKUP($A42,Round52[],5,FALSE), 0)</f>
        <v>0</v>
      </c>
      <c r="BE42" s="36">
        <f>IFERROR(VLOOKUP($A42,Round53[],5,FALSE), 0)</f>
        <v>0</v>
      </c>
      <c r="BF42" s="36">
        <f>IFERROR(VLOOKUP($A42,Round54[],5,FALSE), 0)</f>
        <v>0</v>
      </c>
      <c r="BG42" s="36">
        <f>IFERROR(VLOOKUP($A42,Round55[],5,FALSE), 0)</f>
        <v>0</v>
      </c>
      <c r="BH42" s="36">
        <f>IFERROR(VLOOKUP($A42,Round56[],5,FALSE), 0)</f>
        <v>0</v>
      </c>
      <c r="BI42" s="36">
        <f>IFERROR(VLOOKUP($A42,Round57[],5,FALSE), 0)</f>
        <v>0</v>
      </c>
      <c r="BJ42" s="36">
        <f>IFERROR(VLOOKUP($A42,Round58[],5,FALSE), 0)</f>
        <v>0</v>
      </c>
      <c r="BK42" s="36">
        <f>IFERROR(VLOOKUP($A42,Round59[],5,FALSE), 0)</f>
        <v>0</v>
      </c>
      <c r="BL42" s="36">
        <f>IFERROR(VLOOKUP($A42,Round60[],5,FALSE), 0)</f>
        <v>0</v>
      </c>
      <c r="BM42" s="36">
        <f>IFERROR(VLOOKUP($A42,Round61[],5,FALSE), 0)</f>
        <v>0</v>
      </c>
      <c r="BN42" s="36">
        <f>IFERROR(VLOOKUP($A42,Round62[],5,FALSE), 0)</f>
        <v>0</v>
      </c>
    </row>
    <row r="43" spans="1:66" ht="22.5" x14ac:dyDescent="0.25">
      <c r="A43" s="1">
        <v>29587</v>
      </c>
      <c r="B43" s="39" t="s">
        <v>156</v>
      </c>
      <c r="C43" s="37">
        <f xml:space="preserve"> SUM(TotalPoints[[#This Row],[دور 1]:[دور 62]])</f>
        <v>28</v>
      </c>
      <c r="D43" s="42">
        <f>COUNTIF(TotalPoints[[#This Row],[دور 1]:[دور 62]], "&gt;0")</f>
        <v>11</v>
      </c>
      <c r="E43" s="36">
        <f>IFERROR(VLOOKUP($A43,Round01[],5,FALSE), 0)</f>
        <v>2</v>
      </c>
      <c r="F43" s="36">
        <f>IFERROR(VLOOKUP($A43,Round02[],5,FALSE), 0)</f>
        <v>0</v>
      </c>
      <c r="G43" s="36">
        <f>IFERROR(VLOOKUP($A43,Round03[],5,FALSE), 0)</f>
        <v>0</v>
      </c>
      <c r="H43" s="36">
        <f>IFERROR(VLOOKUP($A43,Round04[],5,FALSE), 0)</f>
        <v>3</v>
      </c>
      <c r="I43" s="36">
        <f>IFERROR(VLOOKUP($A43,Round05[],5,FALSE), 0)</f>
        <v>0</v>
      </c>
      <c r="J43" s="36">
        <f>IFERROR(VLOOKUP($A43,Round06[],5,FALSE), 0)</f>
        <v>0</v>
      </c>
      <c r="K43" s="36">
        <f>IFERROR(VLOOKUP($A43,Round07[],5,FALSE), 0)</f>
        <v>0</v>
      </c>
      <c r="L43" s="36">
        <f>IFERROR(VLOOKUP($A43,Round08[],5,FALSE), 0)</f>
        <v>2</v>
      </c>
      <c r="M43" s="36">
        <f>IFERROR(VLOOKUP($A43,Round09[],5,FALSE), 0)</f>
        <v>0</v>
      </c>
      <c r="N43" s="36">
        <f>IFERROR(VLOOKUP($A43,Round10[],5,FALSE), 0)</f>
        <v>0</v>
      </c>
      <c r="O43" s="36">
        <f>IFERROR(VLOOKUP($A43,Round11[],5,FALSE), 0)</f>
        <v>0</v>
      </c>
      <c r="P43" s="36">
        <f>IFERROR(VLOOKUP($A43,Round12[],5,FALSE), 0)</f>
        <v>0</v>
      </c>
      <c r="Q43" s="36">
        <f>IFERROR(VLOOKUP($A43,Round13[],5,FALSE), 0)</f>
        <v>3</v>
      </c>
      <c r="R43" s="36">
        <f>IFERROR(VLOOKUP($A43,Round14[],5,FALSE), 0)</f>
        <v>1</v>
      </c>
      <c r="S43" s="36">
        <f>IFERROR(VLOOKUP($A43,Round15[],5,FALSE), 0)</f>
        <v>0</v>
      </c>
      <c r="T43" s="36">
        <f>IFERROR(VLOOKUP($A43,Round16[],5,FALSE), 0)</f>
        <v>0</v>
      </c>
      <c r="U43" s="36">
        <f>IFERROR(VLOOKUP($A43,Round17[],5,FALSE), 0)</f>
        <v>3</v>
      </c>
      <c r="V43" s="36">
        <f>IFERROR(VLOOKUP($A43,Round18[],5,FALSE), 0)</f>
        <v>6</v>
      </c>
      <c r="W43" s="36">
        <f>IFERROR(VLOOKUP($A43,Round19[],5,FALSE), 0)</f>
        <v>3</v>
      </c>
      <c r="X43" s="36">
        <f>IFERROR(VLOOKUP($A43,Round20[],5,FALSE), 0)</f>
        <v>1</v>
      </c>
      <c r="Y43" s="36">
        <f>IFERROR(VLOOKUP($A43,Round21[],5,FALSE), 0)</f>
        <v>1</v>
      </c>
      <c r="Z43" s="36">
        <f>IFERROR(VLOOKUP($A43,Round22[],5,FALSE), 0)</f>
        <v>3</v>
      </c>
      <c r="AA43" s="36">
        <f>IFERROR(VLOOKUP($A43,Round23[],5,FALSE), 0)</f>
        <v>0</v>
      </c>
      <c r="AB43" s="36">
        <f>IFERROR(VLOOKUP($A43,'دور 24'!$A$2:$E$41,5,FALSE), 0)</f>
        <v>0</v>
      </c>
      <c r="AC43" s="36">
        <f>IFERROR(VLOOKUP($A43,Round25[],5,FALSE), 0)</f>
        <v>0</v>
      </c>
      <c r="AD43" s="36">
        <f>IFERROR(VLOOKUP($A43,Round26[],5,FALSE), 0)</f>
        <v>0</v>
      </c>
      <c r="AE43" s="36">
        <f>IFERROR(VLOOKUP($A43,Round27[],5,FALSE), 0)</f>
        <v>0</v>
      </c>
      <c r="AF43" s="36">
        <f>IFERROR(VLOOKUP($A43,Round28[],5,FALSE), 0)</f>
        <v>0</v>
      </c>
      <c r="AG43" s="36">
        <f>IFERROR(VLOOKUP($A43,Round29[],5,FALSE), 0)</f>
        <v>0</v>
      </c>
      <c r="AH43" s="36">
        <f>IFERROR(VLOOKUP($A43,Round30[],5,FALSE), 0)</f>
        <v>0</v>
      </c>
      <c r="AI43" s="36">
        <f>IFERROR(VLOOKUP($A43,Round31[],5,FALSE), 0)</f>
        <v>0</v>
      </c>
      <c r="AJ43" s="36">
        <f>IFERROR(VLOOKUP($A43,Round32[],5,FALSE), 0)</f>
        <v>0</v>
      </c>
      <c r="AK43" s="36">
        <f>IFERROR(VLOOKUP($A43,Round33[],5,FALSE), 0)</f>
        <v>0</v>
      </c>
      <c r="AL43" s="36">
        <f>IFERROR(VLOOKUP($A43,Round34[],5,FALSE), 0)</f>
        <v>0</v>
      </c>
      <c r="AM43" s="36">
        <f>IFERROR(VLOOKUP($A43,Round35[],5,FALSE), 0)</f>
        <v>0</v>
      </c>
      <c r="AN43" s="36">
        <f>IFERROR(VLOOKUP($A43,Round36[],5,FALSE), 0)</f>
        <v>0</v>
      </c>
      <c r="AO43" s="36">
        <f>IFERROR(VLOOKUP($A43,Round37[],5,FALSE), 0)</f>
        <v>0</v>
      </c>
      <c r="AP43" s="36">
        <f>IFERROR(VLOOKUP($A43,Round38[],5,FALSE), 0)</f>
        <v>0</v>
      </c>
      <c r="AQ43" s="36">
        <f>IFERROR(VLOOKUP($A43,Round39[],5,FALSE), 0)</f>
        <v>0</v>
      </c>
      <c r="AR43" s="36">
        <f>IFERROR(VLOOKUP($A43,Round40[],5,FALSE), 0)</f>
        <v>0</v>
      </c>
      <c r="AS43" s="36">
        <f>IFERROR(VLOOKUP($A43,Round41[],5,FALSE), 0)</f>
        <v>0</v>
      </c>
      <c r="AT43" s="36">
        <f>IFERROR(VLOOKUP($A43,Round42[],5,FALSE), 0)</f>
        <v>0</v>
      </c>
      <c r="AU43" s="36">
        <f>IFERROR(VLOOKUP($A43,Round43[],5,FALSE), 0)</f>
        <v>0</v>
      </c>
      <c r="AV43" s="36">
        <f>IFERROR(VLOOKUP($A43,Round44[],5,FALSE), 0)</f>
        <v>0</v>
      </c>
      <c r="AW43" s="36">
        <f>IFERROR(VLOOKUP($A43,Round45[],5,FALSE), 0)</f>
        <v>0</v>
      </c>
      <c r="AX43" s="36">
        <f>IFERROR(VLOOKUP($A43,Round46[],5,FALSE), 0)</f>
        <v>0</v>
      </c>
      <c r="AY43" s="36">
        <f>IFERROR(VLOOKUP($A43,Round47[],5,FALSE), 0)</f>
        <v>0</v>
      </c>
      <c r="AZ43" s="36">
        <f>IFERROR(VLOOKUP($A43,Round48[],5,FALSE), 0)</f>
        <v>0</v>
      </c>
      <c r="BA43" s="36">
        <f>IFERROR(VLOOKUP($A43,Round49[],5,FALSE), 0)</f>
        <v>0</v>
      </c>
      <c r="BB43" s="36">
        <f>IFERROR(VLOOKUP($A43,Round50[],5,FALSE), 0)</f>
        <v>0</v>
      </c>
      <c r="BC43" s="36">
        <f>IFERROR(VLOOKUP($A43,Round51[],5,FALSE), 0)</f>
        <v>0</v>
      </c>
      <c r="BD43" s="36">
        <f>IFERROR(VLOOKUP($A43,Round52[],5,FALSE), 0)</f>
        <v>0</v>
      </c>
      <c r="BE43" s="36">
        <f>IFERROR(VLOOKUP($A43,Round53[],5,FALSE), 0)</f>
        <v>0</v>
      </c>
      <c r="BF43" s="36">
        <f>IFERROR(VLOOKUP($A43,Round54[],5,FALSE), 0)</f>
        <v>0</v>
      </c>
      <c r="BG43" s="36">
        <f>IFERROR(VLOOKUP($A43,Round55[],5,FALSE), 0)</f>
        <v>0</v>
      </c>
      <c r="BH43" s="36">
        <f>IFERROR(VLOOKUP($A43,Round56[],5,FALSE), 0)</f>
        <v>0</v>
      </c>
      <c r="BI43" s="36">
        <f>IFERROR(VLOOKUP($A43,Round57[],5,FALSE), 0)</f>
        <v>0</v>
      </c>
      <c r="BJ43" s="36">
        <f>IFERROR(VLOOKUP($A43,Round58[],5,FALSE), 0)</f>
        <v>0</v>
      </c>
      <c r="BK43" s="36">
        <f>IFERROR(VLOOKUP($A43,Round59[],5,FALSE), 0)</f>
        <v>0</v>
      </c>
      <c r="BL43" s="36">
        <f>IFERROR(VLOOKUP($A43,Round60[],5,FALSE), 0)</f>
        <v>0</v>
      </c>
      <c r="BM43" s="36">
        <f>IFERROR(VLOOKUP($A43,Round61[],5,FALSE), 0)</f>
        <v>0</v>
      </c>
      <c r="BN43" s="36">
        <f>IFERROR(VLOOKUP($A43,Round62[],5,FALSE), 0)</f>
        <v>0</v>
      </c>
    </row>
    <row r="44" spans="1:66" ht="22.5" x14ac:dyDescent="0.25">
      <c r="A44" s="1">
        <v>24450</v>
      </c>
      <c r="B44" s="39" t="s">
        <v>166</v>
      </c>
      <c r="C44" s="37">
        <f xml:space="preserve"> SUM(TotalPoints[[#This Row],[دور 1]:[دور 62]])</f>
        <v>28</v>
      </c>
      <c r="D44" s="42">
        <f>COUNTIF(TotalPoints[[#This Row],[دور 1]:[دور 62]], "&gt;0")</f>
        <v>11</v>
      </c>
      <c r="E44" s="36">
        <f>IFERROR(VLOOKUP($A44,Round01[],5,FALSE), 0)</f>
        <v>0</v>
      </c>
      <c r="F44" s="36">
        <f>IFERROR(VLOOKUP($A44,Round02[],5,FALSE), 0)</f>
        <v>0</v>
      </c>
      <c r="G44" s="36">
        <f>IFERROR(VLOOKUP($A44,Round03[],5,FALSE), 0)</f>
        <v>0</v>
      </c>
      <c r="H44" s="36">
        <f>IFERROR(VLOOKUP($A44,Round04[],5,FALSE), 0)</f>
        <v>3</v>
      </c>
      <c r="I44" s="36">
        <f>IFERROR(VLOOKUP($A44,Round05[],5,FALSE), 0)</f>
        <v>1</v>
      </c>
      <c r="J44" s="36">
        <f>IFERROR(VLOOKUP($A44,Round06[],5,FALSE), 0)</f>
        <v>0</v>
      </c>
      <c r="K44" s="36">
        <f>IFERROR(VLOOKUP($A44,Round07[],5,FALSE), 0)</f>
        <v>0</v>
      </c>
      <c r="L44" s="36">
        <f>IFERROR(VLOOKUP($A44,Round08[],5,FALSE), 0)</f>
        <v>0</v>
      </c>
      <c r="M44" s="36">
        <f>IFERROR(VLOOKUP($A44,Round09[],5,FALSE), 0)</f>
        <v>0</v>
      </c>
      <c r="N44" s="36">
        <f>IFERROR(VLOOKUP($A44,Round10[],5,FALSE), 0)</f>
        <v>0</v>
      </c>
      <c r="O44" s="36">
        <f>IFERROR(VLOOKUP($A44,Round11[],5,FALSE), 0)</f>
        <v>0</v>
      </c>
      <c r="P44" s="36">
        <f>IFERROR(VLOOKUP($A44,Round12[],5,FALSE), 0)</f>
        <v>0</v>
      </c>
      <c r="Q44" s="36">
        <f>IFERROR(VLOOKUP($A44,Round13[],5,FALSE), 0)</f>
        <v>0</v>
      </c>
      <c r="R44" s="36">
        <f>IFERROR(VLOOKUP($A44,Round14[],5,FALSE), 0)</f>
        <v>0</v>
      </c>
      <c r="S44" s="36">
        <f>IFERROR(VLOOKUP($A44,Round15[],5,FALSE), 0)</f>
        <v>6</v>
      </c>
      <c r="T44" s="36">
        <f>IFERROR(VLOOKUP($A44,Round16[],5,FALSE), 0)</f>
        <v>0</v>
      </c>
      <c r="U44" s="36">
        <f>IFERROR(VLOOKUP($A44,Round17[],5,FALSE), 0)</f>
        <v>5</v>
      </c>
      <c r="V44" s="36">
        <f>IFERROR(VLOOKUP($A44,Round18[],5,FALSE), 0)</f>
        <v>2</v>
      </c>
      <c r="W44" s="36">
        <f>IFERROR(VLOOKUP($A44,Round19[],5,FALSE), 0)</f>
        <v>0</v>
      </c>
      <c r="X44" s="36">
        <f>IFERROR(VLOOKUP($A44,Round20[],5,FALSE), 0)</f>
        <v>2</v>
      </c>
      <c r="Y44" s="36">
        <f>IFERROR(VLOOKUP($A44,Round21[],5,FALSE), 0)</f>
        <v>2</v>
      </c>
      <c r="Z44" s="36">
        <f>IFERROR(VLOOKUP($A44,Round22[],5,FALSE), 0)</f>
        <v>0</v>
      </c>
      <c r="AA44" s="36">
        <f>IFERROR(VLOOKUP($A44,Round23[],5,FALSE), 0)</f>
        <v>1</v>
      </c>
      <c r="AB44" s="36">
        <f>IFERROR(VLOOKUP($A44,'دور 24'!$A$2:$E$41,5,FALSE), 0)</f>
        <v>0</v>
      </c>
      <c r="AC44" s="36">
        <f>IFERROR(VLOOKUP($A44,Round25[],5,FALSE), 0)</f>
        <v>1</v>
      </c>
      <c r="AD44" s="36">
        <f>IFERROR(VLOOKUP($A44,Round26[],5,FALSE), 0)</f>
        <v>2</v>
      </c>
      <c r="AE44" s="36">
        <f>IFERROR(VLOOKUP($A44,Round27[],5,FALSE), 0)</f>
        <v>0</v>
      </c>
      <c r="AF44" s="36">
        <f>IFERROR(VLOOKUP($A44,Round28[],5,FALSE), 0)</f>
        <v>0</v>
      </c>
      <c r="AG44" s="36">
        <f>IFERROR(VLOOKUP($A44,Round29[],5,FALSE), 0)</f>
        <v>0</v>
      </c>
      <c r="AH44" s="36">
        <f>IFERROR(VLOOKUP($A44,Round30[],5,FALSE), 0)</f>
        <v>0</v>
      </c>
      <c r="AI44" s="36">
        <f>IFERROR(VLOOKUP($A44,Round31[],5,FALSE), 0)</f>
        <v>0</v>
      </c>
      <c r="AJ44" s="36">
        <f>IFERROR(VLOOKUP($A44,Round32[],5,FALSE), 0)</f>
        <v>0</v>
      </c>
      <c r="AK44" s="36">
        <f>IFERROR(VLOOKUP($A44,Round33[],5,FALSE), 0)</f>
        <v>0</v>
      </c>
      <c r="AL44" s="36">
        <f>IFERROR(VLOOKUP($A44,Round34[],5,FALSE), 0)</f>
        <v>0</v>
      </c>
      <c r="AM44" s="36">
        <f>IFERROR(VLOOKUP($A44,Round35[],5,FALSE), 0)</f>
        <v>0</v>
      </c>
      <c r="AN44" s="36">
        <f>IFERROR(VLOOKUP($A44,Round36[],5,FALSE), 0)</f>
        <v>0</v>
      </c>
      <c r="AO44" s="36">
        <f>IFERROR(VLOOKUP($A44,Round37[],5,FALSE), 0)</f>
        <v>0</v>
      </c>
      <c r="AP44" s="36">
        <f>IFERROR(VLOOKUP($A44,Round38[],5,FALSE), 0)</f>
        <v>0</v>
      </c>
      <c r="AQ44" s="36">
        <f>IFERROR(VLOOKUP($A44,Round39[],5,FALSE), 0)</f>
        <v>3</v>
      </c>
      <c r="AR44" s="36">
        <f>IFERROR(VLOOKUP($A44,Round40[],5,FALSE), 0)</f>
        <v>0</v>
      </c>
      <c r="AS44" s="36">
        <f>IFERROR(VLOOKUP($A44,Round41[],5,FALSE), 0)</f>
        <v>0</v>
      </c>
      <c r="AT44" s="36">
        <f>IFERROR(VLOOKUP($A44,Round42[],5,FALSE), 0)</f>
        <v>0</v>
      </c>
      <c r="AU44" s="36">
        <f>IFERROR(VLOOKUP($A44,Round43[],5,FALSE), 0)</f>
        <v>0</v>
      </c>
      <c r="AV44" s="36">
        <f>IFERROR(VLOOKUP($A44,Round44[],5,FALSE), 0)</f>
        <v>0</v>
      </c>
      <c r="AW44" s="36">
        <f>IFERROR(VLOOKUP($A44,Round45[],5,FALSE), 0)</f>
        <v>0</v>
      </c>
      <c r="AX44" s="36">
        <f>IFERROR(VLOOKUP($A44,Round46[],5,FALSE), 0)</f>
        <v>0</v>
      </c>
      <c r="AY44" s="36">
        <f>IFERROR(VLOOKUP($A44,Round47[],5,FALSE), 0)</f>
        <v>0</v>
      </c>
      <c r="AZ44" s="36">
        <f>IFERROR(VLOOKUP($A44,Round48[],5,FALSE), 0)</f>
        <v>0</v>
      </c>
      <c r="BA44" s="36">
        <f>IFERROR(VLOOKUP($A44,Round49[],5,FALSE), 0)</f>
        <v>0</v>
      </c>
      <c r="BB44" s="36">
        <f>IFERROR(VLOOKUP($A44,Round50[],5,FALSE), 0)</f>
        <v>0</v>
      </c>
      <c r="BC44" s="36">
        <f>IFERROR(VLOOKUP($A44,Round51[],5,FALSE), 0)</f>
        <v>0</v>
      </c>
      <c r="BD44" s="36">
        <f>IFERROR(VLOOKUP($A44,Round52[],5,FALSE), 0)</f>
        <v>0</v>
      </c>
      <c r="BE44" s="36">
        <f>IFERROR(VLOOKUP($A44,Round53[],5,FALSE), 0)</f>
        <v>0</v>
      </c>
      <c r="BF44" s="36">
        <f>IFERROR(VLOOKUP($A44,Round54[],5,FALSE), 0)</f>
        <v>0</v>
      </c>
      <c r="BG44" s="36">
        <f>IFERROR(VLOOKUP($A44,Round55[],5,FALSE), 0)</f>
        <v>0</v>
      </c>
      <c r="BH44" s="36">
        <f>IFERROR(VLOOKUP($A44,Round56[],5,FALSE), 0)</f>
        <v>0</v>
      </c>
      <c r="BI44" s="36">
        <f>IFERROR(VLOOKUP($A44,Round57[],5,FALSE), 0)</f>
        <v>0</v>
      </c>
      <c r="BJ44" s="36">
        <f>IFERROR(VLOOKUP($A44,Round58[],5,FALSE), 0)</f>
        <v>0</v>
      </c>
      <c r="BK44" s="36">
        <f>IFERROR(VLOOKUP($A44,Round59[],5,FALSE), 0)</f>
        <v>0</v>
      </c>
      <c r="BL44" s="36">
        <f>IFERROR(VLOOKUP($A44,Round60[],5,FALSE), 0)</f>
        <v>0</v>
      </c>
      <c r="BM44" s="36">
        <f>IFERROR(VLOOKUP($A44,Round61[],5,FALSE), 0)</f>
        <v>0</v>
      </c>
      <c r="BN44" s="36">
        <f>IFERROR(VLOOKUP($A44,Round62[],5,FALSE), 0)</f>
        <v>0</v>
      </c>
    </row>
    <row r="45" spans="1:66" ht="22.5" x14ac:dyDescent="0.25">
      <c r="A45" s="1">
        <v>19415</v>
      </c>
      <c r="B45" s="39" t="s">
        <v>98</v>
      </c>
      <c r="C45" s="37">
        <f xml:space="preserve"> SUM(TotalPoints[[#This Row],[دور 1]:[دور 62]])</f>
        <v>22</v>
      </c>
      <c r="D45" s="42">
        <f>COUNTIF(TotalPoints[[#This Row],[دور 1]:[دور 62]], "&gt;0")</f>
        <v>8</v>
      </c>
      <c r="E45" s="36">
        <f>IFERROR(VLOOKUP($A45,Round01[],5,FALSE), 0)</f>
        <v>3</v>
      </c>
      <c r="F45" s="36">
        <f>IFERROR(VLOOKUP($A45,Round02[],5,FALSE), 0)</f>
        <v>0</v>
      </c>
      <c r="G45" s="36">
        <f>IFERROR(VLOOKUP($A45,Round03[],5,FALSE), 0)</f>
        <v>3</v>
      </c>
      <c r="H45" s="36">
        <f>IFERROR(VLOOKUP($A45,Round04[],5,FALSE), 0)</f>
        <v>3</v>
      </c>
      <c r="I45" s="36">
        <f>IFERROR(VLOOKUP($A45,Round05[],5,FALSE), 0)</f>
        <v>5</v>
      </c>
      <c r="J45" s="36">
        <f>IFERROR(VLOOKUP($A45,Round06[],5,FALSE), 0)</f>
        <v>3</v>
      </c>
      <c r="K45" s="36">
        <f>IFERROR(VLOOKUP($A45,Round07[],5,FALSE), 0)</f>
        <v>0</v>
      </c>
      <c r="L45" s="36">
        <f>IFERROR(VLOOKUP($A45,Round08[],5,FALSE), 0)</f>
        <v>1</v>
      </c>
      <c r="M45" s="36">
        <f>IFERROR(VLOOKUP($A45,Round09[],5,FALSE), 0)</f>
        <v>0</v>
      </c>
      <c r="N45" s="36">
        <f>IFERROR(VLOOKUP($A45,Round10[],5,FALSE), 0)</f>
        <v>1</v>
      </c>
      <c r="O45" s="36">
        <f>IFERROR(VLOOKUP($A45,Round11[],5,FALSE), 0)</f>
        <v>3</v>
      </c>
      <c r="P45" s="36">
        <f>IFERROR(VLOOKUP($A45,Round12[],5,FALSE), 0)</f>
        <v>0</v>
      </c>
      <c r="Q45" s="36">
        <f>IFERROR(VLOOKUP($A45,Round13[],5,FALSE), 0)</f>
        <v>0</v>
      </c>
      <c r="R45" s="36">
        <f>IFERROR(VLOOKUP($A45,Round14[],5,FALSE), 0)</f>
        <v>0</v>
      </c>
      <c r="S45" s="36">
        <f>IFERROR(VLOOKUP($A45,Round15[],5,FALSE), 0)</f>
        <v>0</v>
      </c>
      <c r="T45" s="36">
        <f>IFERROR(VLOOKUP($A45,Round16[],5,FALSE), 0)</f>
        <v>0</v>
      </c>
      <c r="U45" s="36">
        <f>IFERROR(VLOOKUP($A45,Round17[],5,FALSE), 0)</f>
        <v>0</v>
      </c>
      <c r="V45" s="36">
        <f>IFERROR(VLOOKUP($A45,Round18[],5,FALSE), 0)</f>
        <v>0</v>
      </c>
      <c r="W45" s="36">
        <f>IFERROR(VLOOKUP($A45,Round19[],5,FALSE), 0)</f>
        <v>0</v>
      </c>
      <c r="X45" s="36">
        <f>IFERROR(VLOOKUP($A45,Round20[],5,FALSE), 0)</f>
        <v>0</v>
      </c>
      <c r="Y45" s="36">
        <f>IFERROR(VLOOKUP($A45,Round21[],5,FALSE), 0)</f>
        <v>0</v>
      </c>
      <c r="Z45" s="36">
        <f>IFERROR(VLOOKUP($A45,Round22[],5,FALSE), 0)</f>
        <v>0</v>
      </c>
      <c r="AA45" s="36">
        <f>IFERROR(VLOOKUP($A45,Round23[],5,FALSE), 0)</f>
        <v>0</v>
      </c>
      <c r="AB45" s="36">
        <f>IFERROR(VLOOKUP($A45,'دور 24'!$A$2:$E$41,5,FALSE), 0)</f>
        <v>0</v>
      </c>
      <c r="AC45" s="36">
        <f>IFERROR(VLOOKUP($A45,Round25[],5,FALSE), 0)</f>
        <v>0</v>
      </c>
      <c r="AD45" s="36">
        <f>IFERROR(VLOOKUP($A45,Round26[],5,FALSE), 0)</f>
        <v>0</v>
      </c>
      <c r="AE45" s="36">
        <f>IFERROR(VLOOKUP($A45,Round27[],5,FALSE), 0)</f>
        <v>0</v>
      </c>
      <c r="AF45" s="36">
        <f>IFERROR(VLOOKUP($A45,Round28[],5,FALSE), 0)</f>
        <v>0</v>
      </c>
      <c r="AG45" s="36">
        <f>IFERROR(VLOOKUP($A45,Round29[],5,FALSE), 0)</f>
        <v>0</v>
      </c>
      <c r="AH45" s="36">
        <f>IFERROR(VLOOKUP($A45,Round30[],5,FALSE), 0)</f>
        <v>0</v>
      </c>
      <c r="AI45" s="36">
        <f>IFERROR(VLOOKUP($A45,Round31[],5,FALSE), 0)</f>
        <v>0</v>
      </c>
      <c r="AJ45" s="36">
        <f>IFERROR(VLOOKUP($A45,Round32[],5,FALSE), 0)</f>
        <v>0</v>
      </c>
      <c r="AK45" s="36">
        <f>IFERROR(VLOOKUP($A45,Round33[],5,FALSE), 0)</f>
        <v>0</v>
      </c>
      <c r="AL45" s="36">
        <f>IFERROR(VLOOKUP($A45,Round34[],5,FALSE), 0)</f>
        <v>0</v>
      </c>
      <c r="AM45" s="36">
        <f>IFERROR(VLOOKUP($A45,Round35[],5,FALSE), 0)</f>
        <v>0</v>
      </c>
      <c r="AN45" s="36">
        <f>IFERROR(VLOOKUP($A45,Round36[],5,FALSE), 0)</f>
        <v>0</v>
      </c>
      <c r="AO45" s="36">
        <f>IFERROR(VLOOKUP($A45,Round37[],5,FALSE), 0)</f>
        <v>0</v>
      </c>
      <c r="AP45" s="36">
        <f>IFERROR(VLOOKUP($A45,Round38[],5,FALSE), 0)</f>
        <v>0</v>
      </c>
      <c r="AQ45" s="36">
        <f>IFERROR(VLOOKUP($A45,Round39[],5,FALSE), 0)</f>
        <v>0</v>
      </c>
      <c r="AR45" s="36">
        <f>IFERROR(VLOOKUP($A45,Round40[],5,FALSE), 0)</f>
        <v>0</v>
      </c>
      <c r="AS45" s="36">
        <f>IFERROR(VLOOKUP($A45,Round41[],5,FALSE), 0)</f>
        <v>0</v>
      </c>
      <c r="AT45" s="36">
        <f>IFERROR(VLOOKUP($A45,Round42[],5,FALSE), 0)</f>
        <v>0</v>
      </c>
      <c r="AU45" s="36">
        <f>IFERROR(VLOOKUP($A45,Round43[],5,FALSE), 0)</f>
        <v>0</v>
      </c>
      <c r="AV45" s="36">
        <f>IFERROR(VLOOKUP($A45,Round44[],5,FALSE), 0)</f>
        <v>0</v>
      </c>
      <c r="AW45" s="36">
        <f>IFERROR(VLOOKUP($A45,Round45[],5,FALSE), 0)</f>
        <v>0</v>
      </c>
      <c r="AX45" s="36">
        <f>IFERROR(VLOOKUP($A45,Round46[],5,FALSE), 0)</f>
        <v>0</v>
      </c>
      <c r="AY45" s="36">
        <f>IFERROR(VLOOKUP($A45,Round47[],5,FALSE), 0)</f>
        <v>0</v>
      </c>
      <c r="AZ45" s="36">
        <f>IFERROR(VLOOKUP($A45,Round48[],5,FALSE), 0)</f>
        <v>0</v>
      </c>
      <c r="BA45" s="36">
        <f>IFERROR(VLOOKUP($A45,Round49[],5,FALSE), 0)</f>
        <v>0</v>
      </c>
      <c r="BB45" s="36">
        <f>IFERROR(VLOOKUP($A45,Round50[],5,FALSE), 0)</f>
        <v>0</v>
      </c>
      <c r="BC45" s="36">
        <f>IFERROR(VLOOKUP($A45,Round51[],5,FALSE), 0)</f>
        <v>0</v>
      </c>
      <c r="BD45" s="36">
        <f>IFERROR(VLOOKUP($A45,Round52[],5,FALSE), 0)</f>
        <v>0</v>
      </c>
      <c r="BE45" s="36">
        <f>IFERROR(VLOOKUP($A45,Round53[],5,FALSE), 0)</f>
        <v>0</v>
      </c>
      <c r="BF45" s="36">
        <f>IFERROR(VLOOKUP($A45,Round54[],5,FALSE), 0)</f>
        <v>0</v>
      </c>
      <c r="BG45" s="36">
        <f>IFERROR(VLOOKUP($A45,Round55[],5,FALSE), 0)</f>
        <v>0</v>
      </c>
      <c r="BH45" s="36">
        <f>IFERROR(VLOOKUP($A45,Round56[],5,FALSE), 0)</f>
        <v>0</v>
      </c>
      <c r="BI45" s="36">
        <f>IFERROR(VLOOKUP($A45,Round57[],5,FALSE), 0)</f>
        <v>0</v>
      </c>
      <c r="BJ45" s="36">
        <f>IFERROR(VLOOKUP($A45,Round58[],5,FALSE), 0)</f>
        <v>0</v>
      </c>
      <c r="BK45" s="36">
        <f>IFERROR(VLOOKUP($A45,Round59[],5,FALSE), 0)</f>
        <v>0</v>
      </c>
      <c r="BL45" s="36">
        <f>IFERROR(VLOOKUP($A45,Round60[],5,FALSE), 0)</f>
        <v>0</v>
      </c>
      <c r="BM45" s="36">
        <f>IFERROR(VLOOKUP($A45,Round61[],5,FALSE), 0)</f>
        <v>0</v>
      </c>
      <c r="BN45" s="36">
        <f>IFERROR(VLOOKUP($A45,Round62[],5,FALSE), 0)</f>
        <v>0</v>
      </c>
    </row>
    <row r="46" spans="1:66" ht="22.5" x14ac:dyDescent="0.25">
      <c r="A46" s="1">
        <v>24786</v>
      </c>
      <c r="B46" s="39" t="s">
        <v>277</v>
      </c>
      <c r="C46" s="37">
        <f xml:space="preserve"> SUM(TotalPoints[[#This Row],[دور 1]:[دور 62]])</f>
        <v>21</v>
      </c>
      <c r="D46" s="42">
        <f>COUNTIF(TotalPoints[[#This Row],[دور 1]:[دور 62]], "&gt;0")</f>
        <v>9</v>
      </c>
      <c r="E46" s="36">
        <f>IFERROR(VLOOKUP($A46,Round01[],5,FALSE), 0)</f>
        <v>0</v>
      </c>
      <c r="F46" s="36">
        <f>IFERROR(VLOOKUP($A46,Round02[],5,FALSE), 0)</f>
        <v>0</v>
      </c>
      <c r="G46" s="36">
        <f>IFERROR(VLOOKUP($A46,Round03[],5,FALSE), 0)</f>
        <v>0</v>
      </c>
      <c r="H46" s="36">
        <f>IFERROR(VLOOKUP($A46,Round04[],5,FALSE), 0)</f>
        <v>0</v>
      </c>
      <c r="I46" s="36">
        <f>IFERROR(VLOOKUP($A46,Round05[],5,FALSE), 0)</f>
        <v>0</v>
      </c>
      <c r="J46" s="36">
        <f>IFERROR(VLOOKUP($A46,Round06[],5,FALSE), 0)</f>
        <v>0</v>
      </c>
      <c r="K46" s="36">
        <f>IFERROR(VLOOKUP($A46,Round07[],5,FALSE), 0)</f>
        <v>0</v>
      </c>
      <c r="L46" s="36">
        <f>IFERROR(VLOOKUP($A46,Round08[],5,FALSE), 0)</f>
        <v>0</v>
      </c>
      <c r="M46" s="36">
        <f>IFERROR(VLOOKUP($A46,Round09[],5,FALSE), 0)</f>
        <v>0</v>
      </c>
      <c r="N46" s="36">
        <f>IFERROR(VLOOKUP($A46,Round10[],5,FALSE), 0)</f>
        <v>0</v>
      </c>
      <c r="O46" s="36">
        <f>IFERROR(VLOOKUP($A46,Round11[],5,FALSE), 0)</f>
        <v>0</v>
      </c>
      <c r="P46" s="36">
        <f>IFERROR(VLOOKUP($A46,Round12[],5,FALSE), 0)</f>
        <v>0</v>
      </c>
      <c r="Q46" s="36">
        <f>IFERROR(VLOOKUP($A46,Round13[],5,FALSE), 0)</f>
        <v>0</v>
      </c>
      <c r="R46" s="36">
        <f>IFERROR(VLOOKUP($A46,Round14[],5,FALSE), 0)</f>
        <v>0</v>
      </c>
      <c r="S46" s="36">
        <f>IFERROR(VLOOKUP($A46,Round15[],5,FALSE), 0)</f>
        <v>0</v>
      </c>
      <c r="T46" s="36">
        <f>IFERROR(VLOOKUP($A46,Round16[],5,FALSE), 0)</f>
        <v>0</v>
      </c>
      <c r="U46" s="36">
        <f>IFERROR(VLOOKUP($A46,Round17[],5,FALSE), 0)</f>
        <v>0</v>
      </c>
      <c r="V46" s="36">
        <f>IFERROR(VLOOKUP($A46,Round18[],5,FALSE), 0)</f>
        <v>0</v>
      </c>
      <c r="W46" s="36">
        <f>IFERROR(VLOOKUP($A46,Round19[],5,FALSE), 0)</f>
        <v>0</v>
      </c>
      <c r="X46" s="36">
        <f>IFERROR(VLOOKUP($A46,Round20[],5,FALSE), 0)</f>
        <v>0</v>
      </c>
      <c r="Y46" s="36">
        <f>IFERROR(VLOOKUP($A46,Round21[],5,FALSE), 0)</f>
        <v>0</v>
      </c>
      <c r="Z46" s="36">
        <f>IFERROR(VLOOKUP($A46,Round22[],5,FALSE), 0)</f>
        <v>0</v>
      </c>
      <c r="AA46" s="36">
        <f>IFERROR(VLOOKUP($A46,Round23[],5,FALSE), 0)</f>
        <v>0</v>
      </c>
      <c r="AB46" s="36">
        <f>IFERROR(VLOOKUP($A46,'دور 24'!$A$2:$E$41,5,FALSE), 0)</f>
        <v>0</v>
      </c>
      <c r="AC46" s="36">
        <f>IFERROR(VLOOKUP($A46,Round25[],5,FALSE), 0)</f>
        <v>0</v>
      </c>
      <c r="AD46" s="36">
        <f>IFERROR(VLOOKUP($A46,Round26[],5,FALSE), 0)</f>
        <v>0</v>
      </c>
      <c r="AE46" s="36">
        <f>IFERROR(VLOOKUP($A46,Round27[],5,FALSE), 0)</f>
        <v>0</v>
      </c>
      <c r="AF46" s="36">
        <f>IFERROR(VLOOKUP($A46,Round28[],5,FALSE), 0)</f>
        <v>0</v>
      </c>
      <c r="AG46" s="36">
        <f>IFERROR(VLOOKUP($A46,Round29[],5,FALSE), 0)</f>
        <v>1</v>
      </c>
      <c r="AH46" s="36">
        <f>IFERROR(VLOOKUP($A46,Round30[],5,FALSE), 0)</f>
        <v>0</v>
      </c>
      <c r="AI46" s="36">
        <f>IFERROR(VLOOKUP($A46,Round31[],5,FALSE), 0)</f>
        <v>7</v>
      </c>
      <c r="AJ46" s="36">
        <f>IFERROR(VLOOKUP($A46,Round32[],5,FALSE), 0)</f>
        <v>0</v>
      </c>
      <c r="AK46" s="36">
        <f>IFERROR(VLOOKUP($A46,Round33[],5,FALSE), 0)</f>
        <v>3</v>
      </c>
      <c r="AL46" s="36">
        <f>IFERROR(VLOOKUP($A46,Round34[],5,FALSE), 0)</f>
        <v>2</v>
      </c>
      <c r="AM46" s="36">
        <f>IFERROR(VLOOKUP($A46,Round35[],5,FALSE), 0)</f>
        <v>1</v>
      </c>
      <c r="AN46" s="36">
        <f>IFERROR(VLOOKUP($A46,Round36[],5,FALSE), 0)</f>
        <v>1</v>
      </c>
      <c r="AO46" s="36">
        <f>IFERROR(VLOOKUP($A46,Round37[],5,FALSE), 0)</f>
        <v>0</v>
      </c>
      <c r="AP46" s="36">
        <f>IFERROR(VLOOKUP($A46,Round38[],5,FALSE), 0)</f>
        <v>0</v>
      </c>
      <c r="AQ46" s="36">
        <f>IFERROR(VLOOKUP($A46,Round39[],5,FALSE), 0)</f>
        <v>0</v>
      </c>
      <c r="AR46" s="36">
        <f>IFERROR(VLOOKUP($A46,Round40[],5,FALSE), 0)</f>
        <v>0</v>
      </c>
      <c r="AS46" s="36">
        <f>IFERROR(VLOOKUP($A46,Round41[],5,FALSE), 0)</f>
        <v>0</v>
      </c>
      <c r="AT46" s="36">
        <f>IFERROR(VLOOKUP($A46,Round42[],5,FALSE), 0)</f>
        <v>0</v>
      </c>
      <c r="AU46" s="36">
        <f>IFERROR(VLOOKUP($A46,Round43[],5,FALSE), 0)</f>
        <v>0</v>
      </c>
      <c r="AV46" s="36">
        <f>IFERROR(VLOOKUP($A46,Round44[],5,FALSE), 0)</f>
        <v>0</v>
      </c>
      <c r="AW46" s="36">
        <f>IFERROR(VLOOKUP($A46,Round45[],5,FALSE), 0)</f>
        <v>3</v>
      </c>
      <c r="AX46" s="36">
        <f>IFERROR(VLOOKUP($A46,Round46[],5,FALSE), 0)</f>
        <v>0</v>
      </c>
      <c r="AY46" s="36">
        <f>IFERROR(VLOOKUP($A46,Round47[],5,FALSE), 0)</f>
        <v>2</v>
      </c>
      <c r="AZ46" s="36">
        <f>IFERROR(VLOOKUP($A46,Round48[],5,FALSE), 0)</f>
        <v>0</v>
      </c>
      <c r="BA46" s="36">
        <f>IFERROR(VLOOKUP($A46,Round49[],5,FALSE), 0)</f>
        <v>0</v>
      </c>
      <c r="BB46" s="36">
        <f>IFERROR(VLOOKUP($A46,Round50[],5,FALSE), 0)</f>
        <v>0</v>
      </c>
      <c r="BC46" s="36">
        <f>IFERROR(VLOOKUP($A46,Round51[],5,FALSE), 0)</f>
        <v>0</v>
      </c>
      <c r="BD46" s="36">
        <f>IFERROR(VLOOKUP($A46,Round52[],5,FALSE), 0)</f>
        <v>0</v>
      </c>
      <c r="BE46" s="36">
        <f>IFERROR(VLOOKUP($A46,Round53[],5,FALSE), 0)</f>
        <v>0</v>
      </c>
      <c r="BF46" s="36">
        <f>IFERROR(VLOOKUP($A46,Round54[],5,FALSE), 0)</f>
        <v>0</v>
      </c>
      <c r="BG46" s="36">
        <f>IFERROR(VLOOKUP($A46,Round55[],5,FALSE), 0)</f>
        <v>0</v>
      </c>
      <c r="BH46" s="36">
        <f>IFERROR(VLOOKUP($A46,Round56[],5,FALSE), 0)</f>
        <v>0</v>
      </c>
      <c r="BI46" s="36">
        <f>IFERROR(VLOOKUP($A46,Round57[],5,FALSE), 0)</f>
        <v>1</v>
      </c>
      <c r="BJ46" s="36">
        <f>IFERROR(VLOOKUP($A46,Round58[],5,FALSE), 0)</f>
        <v>0</v>
      </c>
      <c r="BK46" s="36">
        <f>IFERROR(VLOOKUP($A46,Round59[],5,FALSE), 0)</f>
        <v>0</v>
      </c>
      <c r="BL46" s="36">
        <f>IFERROR(VLOOKUP($A46,Round60[],5,FALSE), 0)</f>
        <v>0</v>
      </c>
      <c r="BM46" s="36">
        <f>IFERROR(VLOOKUP($A46,Round61[],5,FALSE), 0)</f>
        <v>0</v>
      </c>
      <c r="BN46" s="36">
        <f>IFERROR(VLOOKUP($A46,Round62[],5,FALSE), 0)</f>
        <v>0</v>
      </c>
    </row>
    <row r="47" spans="1:66" ht="22.5" x14ac:dyDescent="0.25">
      <c r="A47" s="1">
        <v>29724</v>
      </c>
      <c r="B47" s="39" t="s">
        <v>242</v>
      </c>
      <c r="C47" s="37">
        <f xml:space="preserve"> SUM(TotalPoints[[#This Row],[دور 1]:[دور 62]])</f>
        <v>21</v>
      </c>
      <c r="D47" s="42">
        <f>COUNTIF(TotalPoints[[#This Row],[دور 1]:[دور 62]], "&gt;0")</f>
        <v>9</v>
      </c>
      <c r="E47" s="36">
        <f>IFERROR(VLOOKUP($A47,Round01[],5,FALSE), 0)</f>
        <v>0</v>
      </c>
      <c r="F47" s="36">
        <f>IFERROR(VLOOKUP($A47,Round02[],5,FALSE), 0)</f>
        <v>0</v>
      </c>
      <c r="G47" s="36">
        <f>IFERROR(VLOOKUP($A47,Round03[],5,FALSE), 0)</f>
        <v>0</v>
      </c>
      <c r="H47" s="36">
        <f>IFERROR(VLOOKUP($A47,Round04[],5,FALSE), 0)</f>
        <v>0</v>
      </c>
      <c r="I47" s="36">
        <f>IFERROR(VLOOKUP($A47,Round05[],5,FALSE), 0)</f>
        <v>0</v>
      </c>
      <c r="J47" s="36">
        <f>IFERROR(VLOOKUP($A47,Round06[],5,FALSE), 0)</f>
        <v>0</v>
      </c>
      <c r="K47" s="36">
        <f>IFERROR(VLOOKUP($A47,Round07[],5,FALSE), 0)</f>
        <v>0</v>
      </c>
      <c r="L47" s="36">
        <f>IFERROR(VLOOKUP($A47,Round08[],5,FALSE), 0)</f>
        <v>0</v>
      </c>
      <c r="M47" s="36">
        <f>IFERROR(VLOOKUP($A47,Round09[],5,FALSE), 0)</f>
        <v>0</v>
      </c>
      <c r="N47" s="36">
        <f>IFERROR(VLOOKUP($A47,Round10[],5,FALSE), 0)</f>
        <v>1</v>
      </c>
      <c r="O47" s="36">
        <f>IFERROR(VLOOKUP($A47,Round11[],5,FALSE), 0)</f>
        <v>0</v>
      </c>
      <c r="P47" s="36">
        <f>IFERROR(VLOOKUP($A47,Round12[],5,FALSE), 0)</f>
        <v>0</v>
      </c>
      <c r="Q47" s="36">
        <f>IFERROR(VLOOKUP($A47,Round13[],5,FALSE), 0)</f>
        <v>2</v>
      </c>
      <c r="R47" s="36">
        <f>IFERROR(VLOOKUP($A47,Round14[],5,FALSE), 0)</f>
        <v>0</v>
      </c>
      <c r="S47" s="36">
        <f>IFERROR(VLOOKUP($A47,Round15[],5,FALSE), 0)</f>
        <v>3</v>
      </c>
      <c r="T47" s="36">
        <f>IFERROR(VLOOKUP($A47,Round16[],5,FALSE), 0)</f>
        <v>0</v>
      </c>
      <c r="U47" s="36">
        <f>IFERROR(VLOOKUP($A47,Round17[],5,FALSE), 0)</f>
        <v>0</v>
      </c>
      <c r="V47" s="36">
        <f>IFERROR(VLOOKUP($A47,Round18[],5,FALSE), 0)</f>
        <v>0</v>
      </c>
      <c r="W47" s="36">
        <f>IFERROR(VLOOKUP($A47,Round19[],5,FALSE), 0)</f>
        <v>0</v>
      </c>
      <c r="X47" s="36">
        <f>IFERROR(VLOOKUP($A47,Round20[],5,FALSE), 0)</f>
        <v>0</v>
      </c>
      <c r="Y47" s="36">
        <f>IFERROR(VLOOKUP($A47,Round21[],5,FALSE), 0)</f>
        <v>0</v>
      </c>
      <c r="Z47" s="36">
        <f>IFERROR(VLOOKUP($A47,Round22[],5,FALSE), 0)</f>
        <v>0</v>
      </c>
      <c r="AA47" s="36">
        <f>IFERROR(VLOOKUP($A47,Round23[],5,FALSE), 0)</f>
        <v>0</v>
      </c>
      <c r="AB47" s="36">
        <f>IFERROR(VLOOKUP($A47,'دور 24'!$A$2:$E$41,5,FALSE), 0)</f>
        <v>2</v>
      </c>
      <c r="AC47" s="36">
        <f>IFERROR(VLOOKUP($A47,Round25[],5,FALSE), 0)</f>
        <v>0</v>
      </c>
      <c r="AD47" s="36">
        <f>IFERROR(VLOOKUP($A47,Round26[],5,FALSE), 0)</f>
        <v>0</v>
      </c>
      <c r="AE47" s="36">
        <f>IFERROR(VLOOKUP($A47,Round27[],5,FALSE), 0)</f>
        <v>0</v>
      </c>
      <c r="AF47" s="36">
        <f>IFERROR(VLOOKUP($A47,Round28[],5,FALSE), 0)</f>
        <v>0</v>
      </c>
      <c r="AG47" s="36">
        <f>IFERROR(VLOOKUP($A47,Round29[],5,FALSE), 0)</f>
        <v>0</v>
      </c>
      <c r="AH47" s="36">
        <f>IFERROR(VLOOKUP($A47,Round30[],5,FALSE), 0)</f>
        <v>0</v>
      </c>
      <c r="AI47" s="36">
        <f>IFERROR(VLOOKUP($A47,Round31[],5,FALSE), 0)</f>
        <v>0</v>
      </c>
      <c r="AJ47" s="36">
        <f>IFERROR(VLOOKUP($A47,Round32[],5,FALSE), 0)</f>
        <v>0</v>
      </c>
      <c r="AK47" s="36">
        <f>IFERROR(VLOOKUP($A47,Round33[],5,FALSE), 0)</f>
        <v>5</v>
      </c>
      <c r="AL47" s="36">
        <f>IFERROR(VLOOKUP($A47,Round34[],5,FALSE), 0)</f>
        <v>1</v>
      </c>
      <c r="AM47" s="36">
        <f>IFERROR(VLOOKUP($A47,Round35[],5,FALSE), 0)</f>
        <v>1</v>
      </c>
      <c r="AN47" s="36">
        <f>IFERROR(VLOOKUP($A47,Round36[],5,FALSE), 0)</f>
        <v>0</v>
      </c>
      <c r="AO47" s="36">
        <f>IFERROR(VLOOKUP($A47,Round37[],5,FALSE), 0)</f>
        <v>0</v>
      </c>
      <c r="AP47" s="36">
        <f>IFERROR(VLOOKUP($A47,Round38[],5,FALSE), 0)</f>
        <v>0</v>
      </c>
      <c r="AQ47" s="36">
        <f>IFERROR(VLOOKUP($A47,Round39[],5,FALSE), 0)</f>
        <v>0</v>
      </c>
      <c r="AR47" s="36">
        <f>IFERROR(VLOOKUP($A47,Round40[],5,FALSE), 0)</f>
        <v>0</v>
      </c>
      <c r="AS47" s="36">
        <f>IFERROR(VLOOKUP($A47,Round41[],5,FALSE), 0)</f>
        <v>0</v>
      </c>
      <c r="AT47" s="36">
        <f>IFERROR(VLOOKUP($A47,Round42[],5,FALSE), 0)</f>
        <v>0</v>
      </c>
      <c r="AU47" s="36">
        <f>IFERROR(VLOOKUP($A47,Round43[],5,FALSE), 0)</f>
        <v>0</v>
      </c>
      <c r="AV47" s="36">
        <f>IFERROR(VLOOKUP($A47,Round44[],5,FALSE), 0)</f>
        <v>0</v>
      </c>
      <c r="AW47" s="36">
        <f>IFERROR(VLOOKUP($A47,Round45[],5,FALSE), 0)</f>
        <v>0</v>
      </c>
      <c r="AX47" s="36">
        <f>IFERROR(VLOOKUP($A47,Round46[],5,FALSE), 0)</f>
        <v>0</v>
      </c>
      <c r="AY47" s="36">
        <f>IFERROR(VLOOKUP($A47,Round47[],5,FALSE), 0)</f>
        <v>0</v>
      </c>
      <c r="AZ47" s="36">
        <f>IFERROR(VLOOKUP($A47,Round48[],5,FALSE), 0)</f>
        <v>0</v>
      </c>
      <c r="BA47" s="36">
        <f>IFERROR(VLOOKUP($A47,Round49[],5,FALSE), 0)</f>
        <v>4</v>
      </c>
      <c r="BB47" s="36">
        <f>IFERROR(VLOOKUP($A47,Round50[],5,FALSE), 0)</f>
        <v>0</v>
      </c>
      <c r="BC47" s="36">
        <f>IFERROR(VLOOKUP($A47,Round51[],5,FALSE), 0)</f>
        <v>0</v>
      </c>
      <c r="BD47" s="36">
        <f>IFERROR(VLOOKUP($A47,Round52[],5,FALSE), 0)</f>
        <v>0</v>
      </c>
      <c r="BE47" s="36">
        <f>IFERROR(VLOOKUP($A47,Round53[],5,FALSE), 0)</f>
        <v>0</v>
      </c>
      <c r="BF47" s="36">
        <f>IFERROR(VLOOKUP($A47,Round54[],5,FALSE), 0)</f>
        <v>0</v>
      </c>
      <c r="BG47" s="36">
        <f>IFERROR(VLOOKUP($A47,Round55[],5,FALSE), 0)</f>
        <v>0</v>
      </c>
      <c r="BH47" s="36">
        <f>IFERROR(VLOOKUP($A47,Round56[],5,FALSE), 0)</f>
        <v>0</v>
      </c>
      <c r="BI47" s="36">
        <f>IFERROR(VLOOKUP($A47,Round57[],5,FALSE), 0)</f>
        <v>2</v>
      </c>
      <c r="BJ47" s="36">
        <f>IFERROR(VLOOKUP($A47,Round58[],5,FALSE), 0)</f>
        <v>0</v>
      </c>
      <c r="BK47" s="36">
        <f>IFERROR(VLOOKUP($A47,Round59[],5,FALSE), 0)</f>
        <v>0</v>
      </c>
      <c r="BL47" s="36">
        <f>IFERROR(VLOOKUP($A47,Round60[],5,FALSE), 0)</f>
        <v>0</v>
      </c>
      <c r="BM47" s="36">
        <f>IFERROR(VLOOKUP($A47,Round61[],5,FALSE), 0)</f>
        <v>0</v>
      </c>
      <c r="BN47" s="36">
        <f>IFERROR(VLOOKUP($A47,Round62[],5,FALSE), 0)</f>
        <v>0</v>
      </c>
    </row>
    <row r="48" spans="1:66" ht="22.5" x14ac:dyDescent="0.25">
      <c r="A48" s="1">
        <v>18430</v>
      </c>
      <c r="B48" s="39" t="s">
        <v>231</v>
      </c>
      <c r="C48" s="37">
        <f xml:space="preserve"> SUM(TotalPoints[[#This Row],[دور 1]:[دور 62]])</f>
        <v>20</v>
      </c>
      <c r="D48" s="42">
        <f>COUNTIF(TotalPoints[[#This Row],[دور 1]:[دور 62]], "&gt;0")</f>
        <v>7</v>
      </c>
      <c r="E48" s="36">
        <f>IFERROR(VLOOKUP($A48,Round01[],5,FALSE), 0)</f>
        <v>0</v>
      </c>
      <c r="F48" s="36">
        <f>IFERROR(VLOOKUP($A48,Round02[],5,FALSE), 0)</f>
        <v>0</v>
      </c>
      <c r="G48" s="36">
        <f>IFERROR(VLOOKUP($A48,Round03[],5,FALSE), 0)</f>
        <v>0</v>
      </c>
      <c r="H48" s="36">
        <f>IFERROR(VLOOKUP($A48,Round04[],5,FALSE), 0)</f>
        <v>0</v>
      </c>
      <c r="I48" s="36">
        <f>IFERROR(VLOOKUP($A48,Round05[],5,FALSE), 0)</f>
        <v>0</v>
      </c>
      <c r="J48" s="36">
        <f>IFERROR(VLOOKUP($A48,Round06[],5,FALSE), 0)</f>
        <v>0</v>
      </c>
      <c r="K48" s="36">
        <f>IFERROR(VLOOKUP($A48,Round07[],5,FALSE), 0)</f>
        <v>1</v>
      </c>
      <c r="L48" s="36">
        <f>IFERROR(VLOOKUP($A48,Round08[],5,FALSE), 0)</f>
        <v>0</v>
      </c>
      <c r="M48" s="36">
        <f>IFERROR(VLOOKUP($A48,Round09[],5,FALSE), 0)</f>
        <v>0</v>
      </c>
      <c r="N48" s="36">
        <f>IFERROR(VLOOKUP($A48,Round10[],5,FALSE), 0)</f>
        <v>0</v>
      </c>
      <c r="O48" s="36">
        <f>IFERROR(VLOOKUP($A48,Round11[],5,FALSE), 0)</f>
        <v>0</v>
      </c>
      <c r="P48" s="36">
        <f>IFERROR(VLOOKUP($A48,Round12[],5,FALSE), 0)</f>
        <v>0</v>
      </c>
      <c r="Q48" s="36">
        <f>IFERROR(VLOOKUP($A48,Round13[],5,FALSE), 0)</f>
        <v>5</v>
      </c>
      <c r="R48" s="36">
        <f>IFERROR(VLOOKUP($A48,Round14[],5,FALSE), 0)</f>
        <v>0</v>
      </c>
      <c r="S48" s="36">
        <f>IFERROR(VLOOKUP($A48,Round15[],5,FALSE), 0)</f>
        <v>3</v>
      </c>
      <c r="T48" s="36">
        <f>IFERROR(VLOOKUP($A48,Round16[],5,FALSE), 0)</f>
        <v>0</v>
      </c>
      <c r="U48" s="36">
        <f>IFERROR(VLOOKUP($A48,Round17[],5,FALSE), 0)</f>
        <v>0</v>
      </c>
      <c r="V48" s="36">
        <f>IFERROR(VLOOKUP($A48,Round18[],5,FALSE), 0)</f>
        <v>0</v>
      </c>
      <c r="W48" s="36">
        <f>IFERROR(VLOOKUP($A48,Round19[],5,FALSE), 0)</f>
        <v>0</v>
      </c>
      <c r="X48" s="36">
        <f>IFERROR(VLOOKUP($A48,Round20[],5,FALSE), 0)</f>
        <v>0</v>
      </c>
      <c r="Y48" s="36">
        <f>IFERROR(VLOOKUP($A48,Round21[],5,FALSE), 0)</f>
        <v>1</v>
      </c>
      <c r="Z48" s="36">
        <f>IFERROR(VLOOKUP($A48,Round22[],5,FALSE), 0)</f>
        <v>2</v>
      </c>
      <c r="AA48" s="36">
        <f>IFERROR(VLOOKUP($A48,Round23[],5,FALSE), 0)</f>
        <v>0</v>
      </c>
      <c r="AB48" s="36">
        <f>IFERROR(VLOOKUP($A48,'دور 24'!$A$2:$E$41,5,FALSE), 0)</f>
        <v>1</v>
      </c>
      <c r="AC48" s="36">
        <f>IFERROR(VLOOKUP($A48,Round25[],5,FALSE), 0)</f>
        <v>0</v>
      </c>
      <c r="AD48" s="36">
        <f>IFERROR(VLOOKUP($A48,Round26[],5,FALSE), 0)</f>
        <v>0</v>
      </c>
      <c r="AE48" s="36">
        <f>IFERROR(VLOOKUP($A48,Round27[],5,FALSE), 0)</f>
        <v>0</v>
      </c>
      <c r="AF48" s="36">
        <f>IFERROR(VLOOKUP($A48,Round28[],5,FALSE), 0)</f>
        <v>0</v>
      </c>
      <c r="AG48" s="36">
        <f>IFERROR(VLOOKUP($A48,Round29[],5,FALSE), 0)</f>
        <v>7</v>
      </c>
      <c r="AH48" s="36">
        <f>IFERROR(VLOOKUP($A48,Round30[],5,FALSE), 0)</f>
        <v>0</v>
      </c>
      <c r="AI48" s="36">
        <f>IFERROR(VLOOKUP($A48,Round31[],5,FALSE), 0)</f>
        <v>0</v>
      </c>
      <c r="AJ48" s="36">
        <f>IFERROR(VLOOKUP($A48,Round32[],5,FALSE), 0)</f>
        <v>0</v>
      </c>
      <c r="AK48" s="36">
        <f>IFERROR(VLOOKUP($A48,Round33[],5,FALSE), 0)</f>
        <v>0</v>
      </c>
      <c r="AL48" s="36">
        <f>IFERROR(VLOOKUP($A48,Round34[],5,FALSE), 0)</f>
        <v>0</v>
      </c>
      <c r="AM48" s="36">
        <f>IFERROR(VLOOKUP($A48,Round35[],5,FALSE), 0)</f>
        <v>0</v>
      </c>
      <c r="AN48" s="36">
        <f>IFERROR(VLOOKUP($A48,Round36[],5,FALSE), 0)</f>
        <v>0</v>
      </c>
      <c r="AO48" s="36">
        <f>IFERROR(VLOOKUP($A48,Round37[],5,FALSE), 0)</f>
        <v>0</v>
      </c>
      <c r="AP48" s="36">
        <f>IFERROR(VLOOKUP($A48,Round38[],5,FALSE), 0)</f>
        <v>0</v>
      </c>
      <c r="AQ48" s="36">
        <f>IFERROR(VLOOKUP($A48,Round39[],5,FALSE), 0)</f>
        <v>0</v>
      </c>
      <c r="AR48" s="36">
        <f>IFERROR(VLOOKUP($A48,Round40[],5,FALSE), 0)</f>
        <v>0</v>
      </c>
      <c r="AS48" s="36">
        <f>IFERROR(VLOOKUP($A48,Round41[],5,FALSE), 0)</f>
        <v>0</v>
      </c>
      <c r="AT48" s="36">
        <f>IFERROR(VLOOKUP($A48,Round42[],5,FALSE), 0)</f>
        <v>0</v>
      </c>
      <c r="AU48" s="36">
        <f>IFERROR(VLOOKUP($A48,Round43[],5,FALSE), 0)</f>
        <v>0</v>
      </c>
      <c r="AV48" s="36">
        <f>IFERROR(VLOOKUP($A48,Round44[],5,FALSE), 0)</f>
        <v>0</v>
      </c>
      <c r="AW48" s="36">
        <f>IFERROR(VLOOKUP($A48,Round45[],5,FALSE), 0)</f>
        <v>0</v>
      </c>
      <c r="AX48" s="36">
        <f>IFERROR(VLOOKUP($A48,Round46[],5,FALSE), 0)</f>
        <v>0</v>
      </c>
      <c r="AY48" s="36">
        <f>IFERROR(VLOOKUP($A48,Round47[],5,FALSE), 0)</f>
        <v>0</v>
      </c>
      <c r="AZ48" s="36">
        <f>IFERROR(VLOOKUP($A48,Round48[],5,FALSE), 0)</f>
        <v>0</v>
      </c>
      <c r="BA48" s="36">
        <f>IFERROR(VLOOKUP($A48,Round49[],5,FALSE), 0)</f>
        <v>0</v>
      </c>
      <c r="BB48" s="36">
        <f>IFERROR(VLOOKUP($A48,Round50[],5,FALSE), 0)</f>
        <v>0</v>
      </c>
      <c r="BC48" s="36">
        <f>IFERROR(VLOOKUP($A48,Round51[],5,FALSE), 0)</f>
        <v>0</v>
      </c>
      <c r="BD48" s="36">
        <f>IFERROR(VLOOKUP($A48,Round52[],5,FALSE), 0)</f>
        <v>0</v>
      </c>
      <c r="BE48" s="36">
        <f>IFERROR(VLOOKUP($A48,Round53[],5,FALSE), 0)</f>
        <v>0</v>
      </c>
      <c r="BF48" s="36">
        <f>IFERROR(VLOOKUP($A48,Round54[],5,FALSE), 0)</f>
        <v>0</v>
      </c>
      <c r="BG48" s="36">
        <f>IFERROR(VLOOKUP($A48,Round55[],5,FALSE), 0)</f>
        <v>0</v>
      </c>
      <c r="BH48" s="36">
        <f>IFERROR(VLOOKUP($A48,Round56[],5,FALSE), 0)</f>
        <v>0</v>
      </c>
      <c r="BI48" s="36">
        <f>IFERROR(VLOOKUP($A48,Round57[],5,FALSE), 0)</f>
        <v>0</v>
      </c>
      <c r="BJ48" s="36">
        <f>IFERROR(VLOOKUP($A48,Round58[],5,FALSE), 0)</f>
        <v>0</v>
      </c>
      <c r="BK48" s="36">
        <f>IFERROR(VLOOKUP($A48,Round59[],5,FALSE), 0)</f>
        <v>0</v>
      </c>
      <c r="BL48" s="36">
        <f>IFERROR(VLOOKUP($A48,Round60[],5,FALSE), 0)</f>
        <v>0</v>
      </c>
      <c r="BM48" s="36">
        <f>IFERROR(VLOOKUP($A48,Round61[],5,FALSE), 0)</f>
        <v>0</v>
      </c>
      <c r="BN48" s="36">
        <f>IFERROR(VLOOKUP($A48,Round62[],5,FALSE), 0)</f>
        <v>0</v>
      </c>
    </row>
    <row r="49" spans="1:66" ht="22.5" x14ac:dyDescent="0.25">
      <c r="A49" s="1">
        <v>29675</v>
      </c>
      <c r="B49" s="39" t="s">
        <v>256</v>
      </c>
      <c r="C49" s="37">
        <f xml:space="preserve"> SUM(TotalPoints[[#This Row],[دور 1]:[دور 62]])</f>
        <v>20</v>
      </c>
      <c r="D49" s="42">
        <f>COUNTIF(TotalPoints[[#This Row],[دور 1]:[دور 62]], "&gt;0")</f>
        <v>6</v>
      </c>
      <c r="E49" s="36">
        <f>IFERROR(VLOOKUP($A49,Round01[],5,FALSE), 0)</f>
        <v>0</v>
      </c>
      <c r="F49" s="36">
        <f>IFERROR(VLOOKUP($A49,Round02[],5,FALSE), 0)</f>
        <v>0</v>
      </c>
      <c r="G49" s="36">
        <f>IFERROR(VLOOKUP($A49,Round03[],5,FALSE), 0)</f>
        <v>0</v>
      </c>
      <c r="H49" s="36">
        <f>IFERROR(VLOOKUP($A49,Round04[],5,FALSE), 0)</f>
        <v>0</v>
      </c>
      <c r="I49" s="36">
        <f>IFERROR(VLOOKUP($A49,Round05[],5,FALSE), 0)</f>
        <v>0</v>
      </c>
      <c r="J49" s="36">
        <f>IFERROR(VLOOKUP($A49,Round06[],5,FALSE), 0)</f>
        <v>0</v>
      </c>
      <c r="K49" s="36">
        <f>IFERROR(VLOOKUP($A49,Round07[],5,FALSE), 0)</f>
        <v>0</v>
      </c>
      <c r="L49" s="36">
        <f>IFERROR(VLOOKUP($A49,Round08[],5,FALSE), 0)</f>
        <v>0</v>
      </c>
      <c r="M49" s="36">
        <f>IFERROR(VLOOKUP($A49,Round09[],5,FALSE), 0)</f>
        <v>0</v>
      </c>
      <c r="N49" s="36">
        <f>IFERROR(VLOOKUP($A49,Round10[],5,FALSE), 0)</f>
        <v>0</v>
      </c>
      <c r="O49" s="36">
        <f>IFERROR(VLOOKUP($A49,Round11[],5,FALSE), 0)</f>
        <v>0</v>
      </c>
      <c r="P49" s="36">
        <f>IFERROR(VLOOKUP($A49,Round12[],5,FALSE), 0)</f>
        <v>0</v>
      </c>
      <c r="Q49" s="36">
        <f>IFERROR(VLOOKUP($A49,Round13[],5,FALSE), 0)</f>
        <v>0</v>
      </c>
      <c r="R49" s="36">
        <f>IFERROR(VLOOKUP($A49,Round14[],5,FALSE), 0)</f>
        <v>0</v>
      </c>
      <c r="S49" s="36">
        <f>IFERROR(VLOOKUP($A49,Round15[],5,FALSE), 0)</f>
        <v>0</v>
      </c>
      <c r="T49" s="36">
        <f>IFERROR(VLOOKUP($A49,Round16[],5,FALSE), 0)</f>
        <v>0</v>
      </c>
      <c r="U49" s="36">
        <f>IFERROR(VLOOKUP($A49,Round17[],5,FALSE), 0)</f>
        <v>0</v>
      </c>
      <c r="V49" s="36">
        <f>IFERROR(VLOOKUP($A49,Round18[],5,FALSE), 0)</f>
        <v>0</v>
      </c>
      <c r="W49" s="36">
        <f>IFERROR(VLOOKUP($A49,Round19[],5,FALSE), 0)</f>
        <v>2</v>
      </c>
      <c r="X49" s="36">
        <f>IFERROR(VLOOKUP($A49,Round20[],5,FALSE), 0)</f>
        <v>0</v>
      </c>
      <c r="Y49" s="36">
        <f>IFERROR(VLOOKUP($A49,Round21[],5,FALSE), 0)</f>
        <v>0</v>
      </c>
      <c r="Z49" s="36">
        <f>IFERROR(VLOOKUP($A49,Round22[],5,FALSE), 0)</f>
        <v>0</v>
      </c>
      <c r="AA49" s="36">
        <f>IFERROR(VLOOKUP($A49,Round23[],5,FALSE), 0)</f>
        <v>0</v>
      </c>
      <c r="AB49" s="36">
        <f>IFERROR(VLOOKUP($A49,'دور 24'!$A$2:$E$41,5,FALSE), 0)</f>
        <v>0</v>
      </c>
      <c r="AC49" s="36">
        <f>IFERROR(VLOOKUP($A49,Round25[],5,FALSE), 0)</f>
        <v>0</v>
      </c>
      <c r="AD49" s="36">
        <f>IFERROR(VLOOKUP($A49,Round26[],5,FALSE), 0)</f>
        <v>0</v>
      </c>
      <c r="AE49" s="36">
        <f>IFERROR(VLOOKUP($A49,Round27[],5,FALSE), 0)</f>
        <v>0</v>
      </c>
      <c r="AF49" s="36">
        <f>IFERROR(VLOOKUP($A49,Round28[],5,FALSE), 0)</f>
        <v>0</v>
      </c>
      <c r="AG49" s="36">
        <f>IFERROR(VLOOKUP($A49,Round29[],5,FALSE), 0)</f>
        <v>0</v>
      </c>
      <c r="AH49" s="36">
        <f>IFERROR(VLOOKUP($A49,Round30[],5,FALSE), 0)</f>
        <v>0</v>
      </c>
      <c r="AI49" s="36">
        <f>IFERROR(VLOOKUP($A49,Round31[],5,FALSE), 0)</f>
        <v>0</v>
      </c>
      <c r="AJ49" s="36">
        <f>IFERROR(VLOOKUP($A49,Round32[],5,FALSE), 0)</f>
        <v>0</v>
      </c>
      <c r="AK49" s="36">
        <f>IFERROR(VLOOKUP($A49,Round33[],5,FALSE), 0)</f>
        <v>0</v>
      </c>
      <c r="AL49" s="36">
        <f>IFERROR(VLOOKUP($A49,Round34[],5,FALSE), 0)</f>
        <v>0</v>
      </c>
      <c r="AM49" s="36">
        <f>IFERROR(VLOOKUP($A49,Round35[],5,FALSE), 0)</f>
        <v>0</v>
      </c>
      <c r="AN49" s="36">
        <f>IFERROR(VLOOKUP($A49,Round36[],5,FALSE), 0)</f>
        <v>0</v>
      </c>
      <c r="AO49" s="36">
        <f>IFERROR(VLOOKUP($A49,Round37[],5,FALSE), 0)</f>
        <v>0</v>
      </c>
      <c r="AP49" s="36">
        <f>IFERROR(VLOOKUP($A49,Round38[],5,FALSE), 0)</f>
        <v>0</v>
      </c>
      <c r="AQ49" s="36">
        <f>IFERROR(VLOOKUP($A49,Round39[],5,FALSE), 0)</f>
        <v>0</v>
      </c>
      <c r="AR49" s="36">
        <f>IFERROR(VLOOKUP($A49,Round40[],5,FALSE), 0)</f>
        <v>0</v>
      </c>
      <c r="AS49" s="36">
        <f>IFERROR(VLOOKUP($A49,Round41[],5,FALSE), 0)</f>
        <v>0</v>
      </c>
      <c r="AT49" s="36">
        <f>IFERROR(VLOOKUP($A49,Round42[],5,FALSE), 0)</f>
        <v>0</v>
      </c>
      <c r="AU49" s="36">
        <f>IFERROR(VLOOKUP($A49,Round43[],5,FALSE), 0)</f>
        <v>0</v>
      </c>
      <c r="AV49" s="36">
        <f>IFERROR(VLOOKUP($A49,Round44[],5,FALSE), 0)</f>
        <v>0</v>
      </c>
      <c r="AW49" s="36">
        <f>IFERROR(VLOOKUP($A49,Round45[],5,FALSE), 0)</f>
        <v>0</v>
      </c>
      <c r="AX49" s="36">
        <f>IFERROR(VLOOKUP($A49,Round46[],5,FALSE), 0)</f>
        <v>2</v>
      </c>
      <c r="AY49" s="36">
        <f>IFERROR(VLOOKUP($A49,Round47[],5,FALSE), 0)</f>
        <v>4</v>
      </c>
      <c r="AZ49" s="36">
        <f>IFERROR(VLOOKUP($A49,Round48[],5,FALSE), 0)</f>
        <v>3</v>
      </c>
      <c r="BA49" s="36">
        <f>IFERROR(VLOOKUP($A49,Round49[],5,FALSE), 0)</f>
        <v>3</v>
      </c>
      <c r="BB49" s="36">
        <f>IFERROR(VLOOKUP($A49,Round50[],5,FALSE), 0)</f>
        <v>0</v>
      </c>
      <c r="BC49" s="36">
        <f>IFERROR(VLOOKUP($A49,Round51[],5,FALSE), 0)</f>
        <v>0</v>
      </c>
      <c r="BD49" s="36">
        <f>IFERROR(VLOOKUP($A49,Round52[],5,FALSE), 0)</f>
        <v>0</v>
      </c>
      <c r="BE49" s="36">
        <f>IFERROR(VLOOKUP($A49,Round53[],5,FALSE), 0)</f>
        <v>0</v>
      </c>
      <c r="BF49" s="36">
        <f>IFERROR(VLOOKUP($A49,Round54[],5,FALSE), 0)</f>
        <v>0</v>
      </c>
      <c r="BG49" s="36">
        <f>IFERROR(VLOOKUP($A49,Round55[],5,FALSE), 0)</f>
        <v>0</v>
      </c>
      <c r="BH49" s="36">
        <f>IFERROR(VLOOKUP($A49,Round56[],5,FALSE), 0)</f>
        <v>0</v>
      </c>
      <c r="BI49" s="36">
        <f>IFERROR(VLOOKUP($A49,Round57[],5,FALSE), 0)</f>
        <v>0</v>
      </c>
      <c r="BJ49" s="36">
        <f>IFERROR(VLOOKUP($A49,Round58[],5,FALSE), 0)</f>
        <v>0</v>
      </c>
      <c r="BK49" s="36">
        <f>IFERROR(VLOOKUP($A49,Round59[],5,FALSE), 0)</f>
        <v>0</v>
      </c>
      <c r="BL49" s="36">
        <f>IFERROR(VLOOKUP($A49,Round60[],5,FALSE), 0)</f>
        <v>6</v>
      </c>
      <c r="BM49" s="36">
        <f>IFERROR(VLOOKUP($A49,Round61[],5,FALSE), 0)</f>
        <v>0</v>
      </c>
      <c r="BN49" s="36">
        <f>IFERROR(VLOOKUP($A49,Round62[],5,FALSE), 0)</f>
        <v>0</v>
      </c>
    </row>
    <row r="50" spans="1:66" ht="22.5" x14ac:dyDescent="0.25">
      <c r="A50" s="1">
        <v>29593</v>
      </c>
      <c r="B50" s="39" t="s">
        <v>176</v>
      </c>
      <c r="C50" s="37">
        <f xml:space="preserve"> SUM(TotalPoints[[#This Row],[دور 1]:[دور 62]])</f>
        <v>19</v>
      </c>
      <c r="D50" s="42">
        <f>COUNTIF(TotalPoints[[#This Row],[دور 1]:[دور 62]], "&gt;0")</f>
        <v>11</v>
      </c>
      <c r="E50" s="36">
        <f>IFERROR(VLOOKUP($A50,Round01[],5,FALSE), 0)</f>
        <v>0</v>
      </c>
      <c r="F50" s="36">
        <f>IFERROR(VLOOKUP($A50,Round02[],5,FALSE), 0)</f>
        <v>0</v>
      </c>
      <c r="G50" s="36">
        <f>IFERROR(VLOOKUP($A50,Round03[],5,FALSE), 0)</f>
        <v>1</v>
      </c>
      <c r="H50" s="36">
        <f>IFERROR(VLOOKUP($A50,Round04[],5,FALSE), 0)</f>
        <v>3</v>
      </c>
      <c r="I50" s="36">
        <f>IFERROR(VLOOKUP($A50,Round05[],5,FALSE), 0)</f>
        <v>1</v>
      </c>
      <c r="J50" s="36">
        <f>IFERROR(VLOOKUP($A50,Round06[],5,FALSE), 0)</f>
        <v>1</v>
      </c>
      <c r="K50" s="36">
        <f>IFERROR(VLOOKUP($A50,Round07[],5,FALSE), 0)</f>
        <v>0</v>
      </c>
      <c r="L50" s="36">
        <f>IFERROR(VLOOKUP($A50,Round08[],5,FALSE), 0)</f>
        <v>3</v>
      </c>
      <c r="M50" s="36">
        <f>IFERROR(VLOOKUP($A50,Round09[],5,FALSE), 0)</f>
        <v>0</v>
      </c>
      <c r="N50" s="36">
        <f>IFERROR(VLOOKUP($A50,Round10[],5,FALSE), 0)</f>
        <v>0</v>
      </c>
      <c r="O50" s="36">
        <f>IFERROR(VLOOKUP($A50,Round11[],5,FALSE), 0)</f>
        <v>1</v>
      </c>
      <c r="P50" s="36">
        <f>IFERROR(VLOOKUP($A50,Round12[],5,FALSE), 0)</f>
        <v>0</v>
      </c>
      <c r="Q50" s="36">
        <f>IFERROR(VLOOKUP($A50,Round13[],5,FALSE), 0)</f>
        <v>2</v>
      </c>
      <c r="R50" s="36">
        <f>IFERROR(VLOOKUP($A50,Round14[],5,FALSE), 0)</f>
        <v>0</v>
      </c>
      <c r="S50" s="36">
        <f>IFERROR(VLOOKUP($A50,Round15[],5,FALSE), 0)</f>
        <v>0</v>
      </c>
      <c r="T50" s="36">
        <f>IFERROR(VLOOKUP($A50,Round16[],5,FALSE), 0)</f>
        <v>0</v>
      </c>
      <c r="U50" s="36">
        <f>IFERROR(VLOOKUP($A50,Round17[],5,FALSE), 0)</f>
        <v>2</v>
      </c>
      <c r="V50" s="36">
        <f>IFERROR(VLOOKUP($A50,Round18[],5,FALSE), 0)</f>
        <v>1</v>
      </c>
      <c r="W50" s="36">
        <f>IFERROR(VLOOKUP($A50,Round19[],5,FALSE), 0)</f>
        <v>1</v>
      </c>
      <c r="X50" s="36">
        <f>IFERROR(VLOOKUP($A50,Round20[],5,FALSE), 0)</f>
        <v>3</v>
      </c>
      <c r="Y50" s="36">
        <f>IFERROR(VLOOKUP($A50,Round21[],5,FALSE), 0)</f>
        <v>0</v>
      </c>
      <c r="Z50" s="36">
        <f>IFERROR(VLOOKUP($A50,Round22[],5,FALSE), 0)</f>
        <v>0</v>
      </c>
      <c r="AA50" s="36">
        <f>IFERROR(VLOOKUP($A50,Round23[],5,FALSE), 0)</f>
        <v>0</v>
      </c>
      <c r="AB50" s="36">
        <f>IFERROR(VLOOKUP($A50,'دور 24'!$A$2:$E$41,5,FALSE), 0)</f>
        <v>0</v>
      </c>
      <c r="AC50" s="36">
        <f>IFERROR(VLOOKUP($A50,Round25[],5,FALSE), 0)</f>
        <v>0</v>
      </c>
      <c r="AD50" s="36">
        <f>IFERROR(VLOOKUP($A50,Round26[],5,FALSE), 0)</f>
        <v>0</v>
      </c>
      <c r="AE50" s="36">
        <f>IFERROR(VLOOKUP($A50,Round27[],5,FALSE), 0)</f>
        <v>0</v>
      </c>
      <c r="AF50" s="36">
        <f>IFERROR(VLOOKUP($A50,Round28[],5,FALSE), 0)</f>
        <v>0</v>
      </c>
      <c r="AG50" s="36">
        <f>IFERROR(VLOOKUP($A50,Round29[],5,FALSE), 0)</f>
        <v>0</v>
      </c>
      <c r="AH50" s="36">
        <f>IFERROR(VLOOKUP($A50,Round30[],5,FALSE), 0)</f>
        <v>0</v>
      </c>
      <c r="AI50" s="36">
        <f>IFERROR(VLOOKUP($A50,Round31[],5,FALSE), 0)</f>
        <v>0</v>
      </c>
      <c r="AJ50" s="36">
        <f>IFERROR(VLOOKUP($A50,Round32[],5,FALSE), 0)</f>
        <v>0</v>
      </c>
      <c r="AK50" s="36">
        <f>IFERROR(VLOOKUP($A50,Round33[],5,FALSE), 0)</f>
        <v>0</v>
      </c>
      <c r="AL50" s="36">
        <f>IFERROR(VLOOKUP($A50,Round34[],5,FALSE), 0)</f>
        <v>0</v>
      </c>
      <c r="AM50" s="36">
        <f>IFERROR(VLOOKUP($A50,Round35[],5,FALSE), 0)</f>
        <v>0</v>
      </c>
      <c r="AN50" s="36">
        <f>IFERROR(VLOOKUP($A50,Round36[],5,FALSE), 0)</f>
        <v>0</v>
      </c>
      <c r="AO50" s="36">
        <f>IFERROR(VLOOKUP($A50,Round37[],5,FALSE), 0)</f>
        <v>0</v>
      </c>
      <c r="AP50" s="36">
        <f>IFERROR(VLOOKUP($A50,Round38[],5,FALSE), 0)</f>
        <v>0</v>
      </c>
      <c r="AQ50" s="36">
        <f>IFERROR(VLOOKUP($A50,Round39[],5,FALSE), 0)</f>
        <v>0</v>
      </c>
      <c r="AR50" s="36">
        <f>IFERROR(VLOOKUP($A50,Round40[],5,FALSE), 0)</f>
        <v>0</v>
      </c>
      <c r="AS50" s="36">
        <f>IFERROR(VLOOKUP($A50,Round41[],5,FALSE), 0)</f>
        <v>0</v>
      </c>
      <c r="AT50" s="36">
        <f>IFERROR(VLOOKUP($A50,Round42[],5,FALSE), 0)</f>
        <v>0</v>
      </c>
      <c r="AU50" s="36">
        <f>IFERROR(VLOOKUP($A50,Round43[],5,FALSE), 0)</f>
        <v>0</v>
      </c>
      <c r="AV50" s="36">
        <f>IFERROR(VLOOKUP($A50,Round44[],5,FALSE), 0)</f>
        <v>0</v>
      </c>
      <c r="AW50" s="36">
        <f>IFERROR(VLOOKUP($A50,Round45[],5,FALSE), 0)</f>
        <v>0</v>
      </c>
      <c r="AX50" s="36">
        <f>IFERROR(VLOOKUP($A50,Round46[],5,FALSE), 0)</f>
        <v>0</v>
      </c>
      <c r="AY50" s="36">
        <f>IFERROR(VLOOKUP($A50,Round47[],5,FALSE), 0)</f>
        <v>0</v>
      </c>
      <c r="AZ50" s="36">
        <f>IFERROR(VLOOKUP($A50,Round48[],5,FALSE), 0)</f>
        <v>0</v>
      </c>
      <c r="BA50" s="36">
        <f>IFERROR(VLOOKUP($A50,Round49[],5,FALSE), 0)</f>
        <v>0</v>
      </c>
      <c r="BB50" s="36">
        <f>IFERROR(VLOOKUP($A50,Round50[],5,FALSE), 0)</f>
        <v>0</v>
      </c>
      <c r="BC50" s="36">
        <f>IFERROR(VLOOKUP($A50,Round51[],5,FALSE), 0)</f>
        <v>0</v>
      </c>
      <c r="BD50" s="36">
        <f>IFERROR(VLOOKUP($A50,Round52[],5,FALSE), 0)</f>
        <v>0</v>
      </c>
      <c r="BE50" s="36">
        <f>IFERROR(VLOOKUP($A50,Round53[],5,FALSE), 0)</f>
        <v>0</v>
      </c>
      <c r="BF50" s="36">
        <f>IFERROR(VLOOKUP($A50,Round54[],5,FALSE), 0)</f>
        <v>0</v>
      </c>
      <c r="BG50" s="36">
        <f>IFERROR(VLOOKUP($A50,Round55[],5,FALSE), 0)</f>
        <v>0</v>
      </c>
      <c r="BH50" s="36">
        <f>IFERROR(VLOOKUP($A50,Round56[],5,FALSE), 0)</f>
        <v>0</v>
      </c>
      <c r="BI50" s="36">
        <f>IFERROR(VLOOKUP($A50,Round57[],5,FALSE), 0)</f>
        <v>0</v>
      </c>
      <c r="BJ50" s="36">
        <f>IFERROR(VLOOKUP($A50,Round58[],5,FALSE), 0)</f>
        <v>0</v>
      </c>
      <c r="BK50" s="36">
        <f>IFERROR(VLOOKUP($A50,Round59[],5,FALSE), 0)</f>
        <v>0</v>
      </c>
      <c r="BL50" s="36">
        <f>IFERROR(VLOOKUP($A50,Round60[],5,FALSE), 0)</f>
        <v>0</v>
      </c>
      <c r="BM50" s="36">
        <f>IFERROR(VLOOKUP($A50,Round61[],5,FALSE), 0)</f>
        <v>0</v>
      </c>
      <c r="BN50" s="36">
        <f>IFERROR(VLOOKUP($A50,Round62[],5,FALSE), 0)</f>
        <v>0</v>
      </c>
    </row>
    <row r="51" spans="1:66" ht="22.5" x14ac:dyDescent="0.25">
      <c r="A51" s="1">
        <v>25927</v>
      </c>
      <c r="B51" s="39" t="s">
        <v>217</v>
      </c>
      <c r="C51" s="37">
        <f xml:space="preserve"> SUM(TotalPoints[[#This Row],[دور 1]:[دور 62]])</f>
        <v>19</v>
      </c>
      <c r="D51" s="42">
        <f>COUNTIF(TotalPoints[[#This Row],[دور 1]:[دور 62]], "&gt;0")</f>
        <v>8</v>
      </c>
      <c r="E51" s="36">
        <f>IFERROR(VLOOKUP($A51,Round01[],5,FALSE), 0)</f>
        <v>0</v>
      </c>
      <c r="F51" s="36">
        <f>IFERROR(VLOOKUP($A51,Round02[],5,FALSE), 0)</f>
        <v>0</v>
      </c>
      <c r="G51" s="36">
        <f>IFERROR(VLOOKUP($A51,Round03[],5,FALSE), 0)</f>
        <v>0</v>
      </c>
      <c r="H51" s="36">
        <f>IFERROR(VLOOKUP($A51,Round04[],5,FALSE), 0)</f>
        <v>0</v>
      </c>
      <c r="I51" s="36">
        <f>IFERROR(VLOOKUP($A51,Round05[],5,FALSE), 0)</f>
        <v>1</v>
      </c>
      <c r="J51" s="36">
        <f>IFERROR(VLOOKUP($A51,Round06[],5,FALSE), 0)</f>
        <v>0</v>
      </c>
      <c r="K51" s="36">
        <f>IFERROR(VLOOKUP($A51,Round07[],5,FALSE), 0)</f>
        <v>0</v>
      </c>
      <c r="L51" s="36">
        <f>IFERROR(VLOOKUP($A51,Round08[],5,FALSE), 0)</f>
        <v>0</v>
      </c>
      <c r="M51" s="36">
        <f>IFERROR(VLOOKUP($A51,Round09[],5,FALSE), 0)</f>
        <v>0</v>
      </c>
      <c r="N51" s="36">
        <f>IFERROR(VLOOKUP($A51,Round10[],5,FALSE), 0)</f>
        <v>0</v>
      </c>
      <c r="O51" s="36">
        <f>IFERROR(VLOOKUP($A51,Round11[],5,FALSE), 0)</f>
        <v>0</v>
      </c>
      <c r="P51" s="36">
        <f>IFERROR(VLOOKUP($A51,Round12[],5,FALSE), 0)</f>
        <v>0</v>
      </c>
      <c r="Q51" s="36">
        <f>IFERROR(VLOOKUP($A51,Round13[],5,FALSE), 0)</f>
        <v>0</v>
      </c>
      <c r="R51" s="36">
        <f>IFERROR(VLOOKUP($A51,Round14[],5,FALSE), 0)</f>
        <v>0</v>
      </c>
      <c r="S51" s="36">
        <f>IFERROR(VLOOKUP($A51,Round15[],5,FALSE), 0)</f>
        <v>0</v>
      </c>
      <c r="T51" s="36">
        <f>IFERROR(VLOOKUP($A51,Round16[],5,FALSE), 0)</f>
        <v>0</v>
      </c>
      <c r="U51" s="36">
        <f>IFERROR(VLOOKUP($A51,Round17[],5,FALSE), 0)</f>
        <v>0</v>
      </c>
      <c r="V51" s="36">
        <f>IFERROR(VLOOKUP($A51,Round18[],5,FALSE), 0)</f>
        <v>0</v>
      </c>
      <c r="W51" s="36">
        <f>IFERROR(VLOOKUP($A51,Round19[],5,FALSE), 0)</f>
        <v>0</v>
      </c>
      <c r="X51" s="36">
        <f>IFERROR(VLOOKUP($A51,Round20[],5,FALSE), 0)</f>
        <v>0</v>
      </c>
      <c r="Y51" s="36">
        <f>IFERROR(VLOOKUP($A51,Round21[],5,FALSE), 0)</f>
        <v>0</v>
      </c>
      <c r="Z51" s="36">
        <f>IFERROR(VLOOKUP($A51,Round22[],5,FALSE), 0)</f>
        <v>0</v>
      </c>
      <c r="AA51" s="36">
        <f>IFERROR(VLOOKUP($A51,Round23[],5,FALSE), 0)</f>
        <v>0</v>
      </c>
      <c r="AB51" s="36">
        <f>IFERROR(VLOOKUP($A51,'دور 24'!$A$2:$E$41,5,FALSE), 0)</f>
        <v>0</v>
      </c>
      <c r="AC51" s="36">
        <f>IFERROR(VLOOKUP($A51,Round25[],5,FALSE), 0)</f>
        <v>0</v>
      </c>
      <c r="AD51" s="36">
        <f>IFERROR(VLOOKUP($A51,Round26[],5,FALSE), 0)</f>
        <v>1</v>
      </c>
      <c r="AE51" s="36">
        <f>IFERROR(VLOOKUP($A51,Round27[],5,FALSE), 0)</f>
        <v>0</v>
      </c>
      <c r="AF51" s="36">
        <f>IFERROR(VLOOKUP($A51,Round28[],5,FALSE), 0)</f>
        <v>0</v>
      </c>
      <c r="AG51" s="36">
        <f>IFERROR(VLOOKUP($A51,Round29[],5,FALSE), 0)</f>
        <v>0</v>
      </c>
      <c r="AH51" s="36">
        <f>IFERROR(VLOOKUP($A51,Round30[],5,FALSE), 0)</f>
        <v>0</v>
      </c>
      <c r="AI51" s="36">
        <f>IFERROR(VLOOKUP($A51,Round31[],5,FALSE), 0)</f>
        <v>5</v>
      </c>
      <c r="AJ51" s="36">
        <f>IFERROR(VLOOKUP($A51,Round32[],5,FALSE), 0)</f>
        <v>4</v>
      </c>
      <c r="AK51" s="36">
        <f>IFERROR(VLOOKUP($A51,Round33[],5,FALSE), 0)</f>
        <v>3</v>
      </c>
      <c r="AL51" s="36">
        <f>IFERROR(VLOOKUP($A51,Round34[],5,FALSE), 0)</f>
        <v>0</v>
      </c>
      <c r="AM51" s="36">
        <f>IFERROR(VLOOKUP($A51,Round35[],5,FALSE), 0)</f>
        <v>0</v>
      </c>
      <c r="AN51" s="36">
        <f>IFERROR(VLOOKUP($A51,Round36[],5,FALSE), 0)</f>
        <v>0</v>
      </c>
      <c r="AO51" s="36">
        <f>IFERROR(VLOOKUP($A51,Round37[],5,FALSE), 0)</f>
        <v>0</v>
      </c>
      <c r="AP51" s="36">
        <f>IFERROR(VLOOKUP($A51,Round38[],5,FALSE), 0)</f>
        <v>2</v>
      </c>
      <c r="AQ51" s="36">
        <f>IFERROR(VLOOKUP($A51,Round39[],5,FALSE), 0)</f>
        <v>2</v>
      </c>
      <c r="AR51" s="36">
        <f>IFERROR(VLOOKUP($A51,Round40[],5,FALSE), 0)</f>
        <v>1</v>
      </c>
      <c r="AS51" s="36">
        <f>IFERROR(VLOOKUP($A51,Round41[],5,FALSE), 0)</f>
        <v>0</v>
      </c>
      <c r="AT51" s="36">
        <f>IFERROR(VLOOKUP($A51,Round42[],5,FALSE), 0)</f>
        <v>0</v>
      </c>
      <c r="AU51" s="36">
        <f>IFERROR(VLOOKUP($A51,Round43[],5,FALSE), 0)</f>
        <v>0</v>
      </c>
      <c r="AV51" s="36">
        <f>IFERROR(VLOOKUP($A51,Round44[],5,FALSE), 0)</f>
        <v>0</v>
      </c>
      <c r="AW51" s="36">
        <f>IFERROR(VLOOKUP($A51,Round45[],5,FALSE), 0)</f>
        <v>0</v>
      </c>
      <c r="AX51" s="36">
        <f>IFERROR(VLOOKUP($A51,Round46[],5,FALSE), 0)</f>
        <v>0</v>
      </c>
      <c r="AY51" s="36">
        <f>IFERROR(VLOOKUP($A51,Round47[],5,FALSE), 0)</f>
        <v>0</v>
      </c>
      <c r="AZ51" s="36">
        <f>IFERROR(VLOOKUP($A51,Round48[],5,FALSE), 0)</f>
        <v>0</v>
      </c>
      <c r="BA51" s="36">
        <f>IFERROR(VLOOKUP($A51,Round49[],5,FALSE), 0)</f>
        <v>0</v>
      </c>
      <c r="BB51" s="36">
        <f>IFERROR(VLOOKUP($A51,Round50[],5,FALSE), 0)</f>
        <v>0</v>
      </c>
      <c r="BC51" s="36">
        <f>IFERROR(VLOOKUP($A51,Round51[],5,FALSE), 0)</f>
        <v>0</v>
      </c>
      <c r="BD51" s="36">
        <f>IFERROR(VLOOKUP($A51,Round52[],5,FALSE), 0)</f>
        <v>0</v>
      </c>
      <c r="BE51" s="36">
        <f>IFERROR(VLOOKUP($A51,Round53[],5,FALSE), 0)</f>
        <v>0</v>
      </c>
      <c r="BF51" s="36">
        <f>IFERROR(VLOOKUP($A51,Round54[],5,FALSE), 0)</f>
        <v>0</v>
      </c>
      <c r="BG51" s="36">
        <f>IFERROR(VLOOKUP($A51,Round55[],5,FALSE), 0)</f>
        <v>0</v>
      </c>
      <c r="BH51" s="36">
        <f>IFERROR(VLOOKUP($A51,Round56[],5,FALSE), 0)</f>
        <v>0</v>
      </c>
      <c r="BI51" s="36">
        <f>IFERROR(VLOOKUP($A51,Round57[],5,FALSE), 0)</f>
        <v>0</v>
      </c>
      <c r="BJ51" s="36">
        <f>IFERROR(VLOOKUP($A51,Round58[],5,FALSE), 0)</f>
        <v>0</v>
      </c>
      <c r="BK51" s="36">
        <f>IFERROR(VLOOKUP($A51,Round59[],5,FALSE), 0)</f>
        <v>0</v>
      </c>
      <c r="BL51" s="36">
        <f>IFERROR(VLOOKUP($A51,Round60[],5,FALSE), 0)</f>
        <v>0</v>
      </c>
      <c r="BM51" s="36">
        <f>IFERROR(VLOOKUP($A51,Round61[],5,FALSE), 0)</f>
        <v>0</v>
      </c>
      <c r="BN51" s="36">
        <f>IFERROR(VLOOKUP($A51,Round62[],5,FALSE), 0)</f>
        <v>0</v>
      </c>
    </row>
    <row r="52" spans="1:66" ht="22.5" x14ac:dyDescent="0.25">
      <c r="A52" s="1">
        <v>29570</v>
      </c>
      <c r="B52" s="39" t="s">
        <v>109</v>
      </c>
      <c r="C52" s="37">
        <f xml:space="preserve"> SUM(TotalPoints[[#This Row],[دور 1]:[دور 62]])</f>
        <v>18</v>
      </c>
      <c r="D52" s="42">
        <f>COUNTIF(TotalPoints[[#This Row],[دور 1]:[دور 62]], "&gt;0")</f>
        <v>8</v>
      </c>
      <c r="E52" s="36">
        <f>IFERROR(VLOOKUP($A52,Round01[],5,FALSE), 0)</f>
        <v>2</v>
      </c>
      <c r="F52" s="36">
        <f>IFERROR(VLOOKUP($A52,Round02[],5,FALSE), 0)</f>
        <v>0</v>
      </c>
      <c r="G52" s="36">
        <f>IFERROR(VLOOKUP($A52,Round03[],5,FALSE), 0)</f>
        <v>2</v>
      </c>
      <c r="H52" s="36">
        <f>IFERROR(VLOOKUP($A52,Round04[],5,FALSE), 0)</f>
        <v>1</v>
      </c>
      <c r="I52" s="36">
        <f>IFERROR(VLOOKUP($A52,Round05[],5,FALSE), 0)</f>
        <v>1</v>
      </c>
      <c r="J52" s="36">
        <f>IFERROR(VLOOKUP($A52,Round06[],5,FALSE), 0)</f>
        <v>4</v>
      </c>
      <c r="K52" s="36">
        <f>IFERROR(VLOOKUP($A52,Round07[],5,FALSE), 0)</f>
        <v>0</v>
      </c>
      <c r="L52" s="36">
        <f>IFERROR(VLOOKUP($A52,Round08[],5,FALSE), 0)</f>
        <v>2</v>
      </c>
      <c r="M52" s="36">
        <f>IFERROR(VLOOKUP($A52,Round09[],5,FALSE), 0)</f>
        <v>0</v>
      </c>
      <c r="N52" s="36">
        <f>IFERROR(VLOOKUP($A52,Round10[],5,FALSE), 0)</f>
        <v>1</v>
      </c>
      <c r="O52" s="36">
        <f>IFERROR(VLOOKUP($A52,Round11[],5,FALSE), 0)</f>
        <v>5</v>
      </c>
      <c r="P52" s="36">
        <f>IFERROR(VLOOKUP($A52,Round12[],5,FALSE), 0)</f>
        <v>0</v>
      </c>
      <c r="Q52" s="36">
        <f>IFERROR(VLOOKUP($A52,Round13[],5,FALSE), 0)</f>
        <v>0</v>
      </c>
      <c r="R52" s="36">
        <f>IFERROR(VLOOKUP($A52,Round14[],5,FALSE), 0)</f>
        <v>0</v>
      </c>
      <c r="S52" s="36">
        <f>IFERROR(VLOOKUP($A52,Round15[],5,FALSE), 0)</f>
        <v>0</v>
      </c>
      <c r="T52" s="36">
        <f>IFERROR(VLOOKUP($A52,Round16[],5,FALSE), 0)</f>
        <v>0</v>
      </c>
      <c r="U52" s="36">
        <f>IFERROR(VLOOKUP($A52,Round17[],5,FALSE), 0)</f>
        <v>0</v>
      </c>
      <c r="V52" s="36">
        <f>IFERROR(VLOOKUP($A52,Round18[],5,FALSE), 0)</f>
        <v>0</v>
      </c>
      <c r="W52" s="36">
        <f>IFERROR(VLOOKUP($A52,Round19[],5,FALSE), 0)</f>
        <v>0</v>
      </c>
      <c r="X52" s="36">
        <f>IFERROR(VLOOKUP($A52,Round20[],5,FALSE), 0)</f>
        <v>0</v>
      </c>
      <c r="Y52" s="36">
        <f>IFERROR(VLOOKUP($A52,Round21[],5,FALSE), 0)</f>
        <v>0</v>
      </c>
      <c r="Z52" s="36">
        <f>IFERROR(VLOOKUP($A52,Round22[],5,FALSE), 0)</f>
        <v>0</v>
      </c>
      <c r="AA52" s="36">
        <f>IFERROR(VLOOKUP($A52,Round23[],5,FALSE), 0)</f>
        <v>0</v>
      </c>
      <c r="AB52" s="36">
        <f>IFERROR(VLOOKUP($A52,'دور 24'!$A$2:$E$41,5,FALSE), 0)</f>
        <v>0</v>
      </c>
      <c r="AC52" s="36">
        <f>IFERROR(VLOOKUP($A52,Round25[],5,FALSE), 0)</f>
        <v>0</v>
      </c>
      <c r="AD52" s="36">
        <f>IFERROR(VLOOKUP($A52,Round26[],5,FALSE), 0)</f>
        <v>0</v>
      </c>
      <c r="AE52" s="36">
        <f>IFERROR(VLOOKUP($A52,Round27[],5,FALSE), 0)</f>
        <v>0</v>
      </c>
      <c r="AF52" s="36">
        <f>IFERROR(VLOOKUP($A52,Round28[],5,FALSE), 0)</f>
        <v>0</v>
      </c>
      <c r="AG52" s="36">
        <f>IFERROR(VLOOKUP($A52,Round29[],5,FALSE), 0)</f>
        <v>0</v>
      </c>
      <c r="AH52" s="36">
        <f>IFERROR(VLOOKUP($A52,Round30[],5,FALSE), 0)</f>
        <v>0</v>
      </c>
      <c r="AI52" s="36">
        <f>IFERROR(VLOOKUP($A52,Round31[],5,FALSE), 0)</f>
        <v>0</v>
      </c>
      <c r="AJ52" s="36">
        <f>IFERROR(VLOOKUP($A52,Round32[],5,FALSE), 0)</f>
        <v>0</v>
      </c>
      <c r="AK52" s="36">
        <f>IFERROR(VLOOKUP($A52,Round33[],5,FALSE), 0)</f>
        <v>0</v>
      </c>
      <c r="AL52" s="36">
        <f>IFERROR(VLOOKUP($A52,Round34[],5,FALSE), 0)</f>
        <v>0</v>
      </c>
      <c r="AM52" s="36">
        <f>IFERROR(VLOOKUP($A52,Round35[],5,FALSE), 0)</f>
        <v>0</v>
      </c>
      <c r="AN52" s="36">
        <f>IFERROR(VLOOKUP($A52,Round36[],5,FALSE), 0)</f>
        <v>0</v>
      </c>
      <c r="AO52" s="36">
        <f>IFERROR(VLOOKUP($A52,Round37[],5,FALSE), 0)</f>
        <v>0</v>
      </c>
      <c r="AP52" s="36">
        <f>IFERROR(VLOOKUP($A52,Round38[],5,FALSE), 0)</f>
        <v>0</v>
      </c>
      <c r="AQ52" s="36">
        <f>IFERROR(VLOOKUP($A52,Round39[],5,FALSE), 0)</f>
        <v>0</v>
      </c>
      <c r="AR52" s="36">
        <f>IFERROR(VLOOKUP($A52,Round40[],5,FALSE), 0)</f>
        <v>0</v>
      </c>
      <c r="AS52" s="36">
        <f>IFERROR(VLOOKUP($A52,Round41[],5,FALSE), 0)</f>
        <v>0</v>
      </c>
      <c r="AT52" s="36">
        <f>IFERROR(VLOOKUP($A52,Round42[],5,FALSE), 0)</f>
        <v>0</v>
      </c>
      <c r="AU52" s="36">
        <f>IFERROR(VLOOKUP($A52,Round43[],5,FALSE), 0)</f>
        <v>0</v>
      </c>
      <c r="AV52" s="36">
        <f>IFERROR(VLOOKUP($A52,Round44[],5,FALSE), 0)</f>
        <v>0</v>
      </c>
      <c r="AW52" s="36">
        <f>IFERROR(VLOOKUP($A52,Round45[],5,FALSE), 0)</f>
        <v>0</v>
      </c>
      <c r="AX52" s="36">
        <f>IFERROR(VLOOKUP($A52,Round46[],5,FALSE), 0)</f>
        <v>0</v>
      </c>
      <c r="AY52" s="36">
        <f>IFERROR(VLOOKUP($A52,Round47[],5,FALSE), 0)</f>
        <v>0</v>
      </c>
      <c r="AZ52" s="36">
        <f>IFERROR(VLOOKUP($A52,Round48[],5,FALSE), 0)</f>
        <v>0</v>
      </c>
      <c r="BA52" s="36">
        <f>IFERROR(VLOOKUP($A52,Round49[],5,FALSE), 0)</f>
        <v>0</v>
      </c>
      <c r="BB52" s="36">
        <f>IFERROR(VLOOKUP($A52,Round50[],5,FALSE), 0)</f>
        <v>0</v>
      </c>
      <c r="BC52" s="36">
        <f>IFERROR(VLOOKUP($A52,Round51[],5,FALSE), 0)</f>
        <v>0</v>
      </c>
      <c r="BD52" s="36">
        <f>IFERROR(VLOOKUP($A52,Round52[],5,FALSE), 0)</f>
        <v>0</v>
      </c>
      <c r="BE52" s="36">
        <f>IFERROR(VLOOKUP($A52,Round53[],5,FALSE), 0)</f>
        <v>0</v>
      </c>
      <c r="BF52" s="36">
        <f>IFERROR(VLOOKUP($A52,Round54[],5,FALSE), 0)</f>
        <v>0</v>
      </c>
      <c r="BG52" s="36">
        <f>IFERROR(VLOOKUP($A52,Round55[],5,FALSE), 0)</f>
        <v>0</v>
      </c>
      <c r="BH52" s="36">
        <f>IFERROR(VLOOKUP($A52,Round56[],5,FALSE), 0)</f>
        <v>0</v>
      </c>
      <c r="BI52" s="36">
        <f>IFERROR(VLOOKUP($A52,Round57[],5,FALSE), 0)</f>
        <v>0</v>
      </c>
      <c r="BJ52" s="36">
        <f>IFERROR(VLOOKUP($A52,Round58[],5,FALSE), 0)</f>
        <v>0</v>
      </c>
      <c r="BK52" s="36">
        <f>IFERROR(VLOOKUP($A52,Round59[],5,FALSE), 0)</f>
        <v>0</v>
      </c>
      <c r="BL52" s="36">
        <f>IFERROR(VLOOKUP($A52,Round60[],5,FALSE), 0)</f>
        <v>0</v>
      </c>
      <c r="BM52" s="36">
        <f>IFERROR(VLOOKUP($A52,Round61[],5,FALSE), 0)</f>
        <v>0</v>
      </c>
      <c r="BN52" s="36">
        <f>IFERROR(VLOOKUP($A52,Round62[],5,FALSE), 0)</f>
        <v>0</v>
      </c>
    </row>
    <row r="53" spans="1:66" ht="22.5" x14ac:dyDescent="0.25">
      <c r="A53" s="1">
        <v>26027</v>
      </c>
      <c r="B53" s="39" t="s">
        <v>155</v>
      </c>
      <c r="C53" s="37">
        <f xml:space="preserve"> SUM(TotalPoints[[#This Row],[دور 1]:[دور 62]])</f>
        <v>17</v>
      </c>
      <c r="D53" s="42">
        <f>COUNTIF(TotalPoints[[#This Row],[دور 1]:[دور 62]], "&gt;0")</f>
        <v>5</v>
      </c>
      <c r="E53" s="36">
        <f>IFERROR(VLOOKUP($A53,Round01[],5,FALSE), 0)</f>
        <v>3</v>
      </c>
      <c r="F53" s="36">
        <f>IFERROR(VLOOKUP($A53,Round02[],5,FALSE), 0)</f>
        <v>0</v>
      </c>
      <c r="G53" s="36">
        <f>IFERROR(VLOOKUP($A53,Round03[],5,FALSE), 0)</f>
        <v>0</v>
      </c>
      <c r="H53" s="36">
        <f>IFERROR(VLOOKUP($A53,Round04[],5,FALSE), 0)</f>
        <v>3</v>
      </c>
      <c r="I53" s="36">
        <f>IFERROR(VLOOKUP($A53,Round05[],5,FALSE), 0)</f>
        <v>2</v>
      </c>
      <c r="J53" s="36">
        <f>IFERROR(VLOOKUP($A53,Round06[],5,FALSE), 0)</f>
        <v>4</v>
      </c>
      <c r="K53" s="36">
        <f>IFERROR(VLOOKUP($A53,Round07[],5,FALSE), 0)</f>
        <v>0</v>
      </c>
      <c r="L53" s="36">
        <f>IFERROR(VLOOKUP($A53,Round08[],5,FALSE), 0)</f>
        <v>5</v>
      </c>
      <c r="M53" s="36">
        <f>IFERROR(VLOOKUP($A53,Round09[],5,FALSE), 0)</f>
        <v>0</v>
      </c>
      <c r="N53" s="36">
        <f>IFERROR(VLOOKUP($A53,Round10[],5,FALSE), 0)</f>
        <v>0</v>
      </c>
      <c r="O53" s="36">
        <f>IFERROR(VLOOKUP($A53,Round11[],5,FALSE), 0)</f>
        <v>0</v>
      </c>
      <c r="P53" s="36">
        <f>IFERROR(VLOOKUP($A53,Round12[],5,FALSE), 0)</f>
        <v>0</v>
      </c>
      <c r="Q53" s="36">
        <f>IFERROR(VLOOKUP($A53,Round13[],5,FALSE), 0)</f>
        <v>0</v>
      </c>
      <c r="R53" s="36">
        <f>IFERROR(VLOOKUP($A53,Round14[],5,FALSE), 0)</f>
        <v>0</v>
      </c>
      <c r="S53" s="36">
        <f>IFERROR(VLOOKUP($A53,Round15[],5,FALSE), 0)</f>
        <v>0</v>
      </c>
      <c r="T53" s="36">
        <f>IFERROR(VLOOKUP($A53,Round16[],5,FALSE), 0)</f>
        <v>0</v>
      </c>
      <c r="U53" s="36">
        <f>IFERROR(VLOOKUP($A53,Round17[],5,FALSE), 0)</f>
        <v>0</v>
      </c>
      <c r="V53" s="36">
        <f>IFERROR(VLOOKUP($A53,Round18[],5,FALSE), 0)</f>
        <v>0</v>
      </c>
      <c r="W53" s="36">
        <f>IFERROR(VLOOKUP($A53,Round19[],5,FALSE), 0)</f>
        <v>0</v>
      </c>
      <c r="X53" s="36">
        <f>IFERROR(VLOOKUP($A53,Round20[],5,FALSE), 0)</f>
        <v>0</v>
      </c>
      <c r="Y53" s="36">
        <f>IFERROR(VLOOKUP($A53,Round21[],5,FALSE), 0)</f>
        <v>0</v>
      </c>
      <c r="Z53" s="36">
        <f>IFERROR(VLOOKUP($A53,Round22[],5,FALSE), 0)</f>
        <v>0</v>
      </c>
      <c r="AA53" s="36">
        <f>IFERROR(VLOOKUP($A53,Round23[],5,FALSE), 0)</f>
        <v>0</v>
      </c>
      <c r="AB53" s="36">
        <f>IFERROR(VLOOKUP($A53,'دور 24'!$A$2:$E$41,5,FALSE), 0)</f>
        <v>0</v>
      </c>
      <c r="AC53" s="36">
        <f>IFERROR(VLOOKUP($A53,Round25[],5,FALSE), 0)</f>
        <v>0</v>
      </c>
      <c r="AD53" s="36">
        <f>IFERROR(VLOOKUP($A53,Round26[],5,FALSE), 0)</f>
        <v>0</v>
      </c>
      <c r="AE53" s="36">
        <f>IFERROR(VLOOKUP($A53,Round27[],5,FALSE), 0)</f>
        <v>0</v>
      </c>
      <c r="AF53" s="36">
        <f>IFERROR(VLOOKUP($A53,Round28[],5,FALSE), 0)</f>
        <v>0</v>
      </c>
      <c r="AG53" s="36">
        <f>IFERROR(VLOOKUP($A53,Round29[],5,FALSE), 0)</f>
        <v>0</v>
      </c>
      <c r="AH53" s="36">
        <f>IFERROR(VLOOKUP($A53,Round30[],5,FALSE), 0)</f>
        <v>0</v>
      </c>
      <c r="AI53" s="36">
        <f>IFERROR(VLOOKUP($A53,Round31[],5,FALSE), 0)</f>
        <v>0</v>
      </c>
      <c r="AJ53" s="36">
        <f>IFERROR(VLOOKUP($A53,Round32[],5,FALSE), 0)</f>
        <v>0</v>
      </c>
      <c r="AK53" s="36">
        <f>IFERROR(VLOOKUP($A53,Round33[],5,FALSE), 0)</f>
        <v>0</v>
      </c>
      <c r="AL53" s="36">
        <f>IFERROR(VLOOKUP($A53,Round34[],5,FALSE), 0)</f>
        <v>0</v>
      </c>
      <c r="AM53" s="36">
        <f>IFERROR(VLOOKUP($A53,Round35[],5,FALSE), 0)</f>
        <v>0</v>
      </c>
      <c r="AN53" s="36">
        <f>IFERROR(VLOOKUP($A53,Round36[],5,FALSE), 0)</f>
        <v>0</v>
      </c>
      <c r="AO53" s="36">
        <f>IFERROR(VLOOKUP($A53,Round37[],5,FALSE), 0)</f>
        <v>0</v>
      </c>
      <c r="AP53" s="36">
        <f>IFERROR(VLOOKUP($A53,Round38[],5,FALSE), 0)</f>
        <v>0</v>
      </c>
      <c r="AQ53" s="36">
        <f>IFERROR(VLOOKUP($A53,Round39[],5,FALSE), 0)</f>
        <v>0</v>
      </c>
      <c r="AR53" s="36">
        <f>IFERROR(VLOOKUP($A53,Round40[],5,FALSE), 0)</f>
        <v>0</v>
      </c>
      <c r="AS53" s="36">
        <f>IFERROR(VLOOKUP($A53,Round41[],5,FALSE), 0)</f>
        <v>0</v>
      </c>
      <c r="AT53" s="36">
        <f>IFERROR(VLOOKUP($A53,Round42[],5,FALSE), 0)</f>
        <v>0</v>
      </c>
      <c r="AU53" s="36">
        <f>IFERROR(VLOOKUP($A53,Round43[],5,FALSE), 0)</f>
        <v>0</v>
      </c>
      <c r="AV53" s="36">
        <f>IFERROR(VLOOKUP($A53,Round44[],5,FALSE), 0)</f>
        <v>0</v>
      </c>
      <c r="AW53" s="36">
        <f>IFERROR(VLOOKUP($A53,Round45[],5,FALSE), 0)</f>
        <v>0</v>
      </c>
      <c r="AX53" s="36">
        <f>IFERROR(VLOOKUP($A53,Round46[],5,FALSE), 0)</f>
        <v>0</v>
      </c>
      <c r="AY53" s="36">
        <f>IFERROR(VLOOKUP($A53,Round47[],5,FALSE), 0)</f>
        <v>0</v>
      </c>
      <c r="AZ53" s="36">
        <f>IFERROR(VLOOKUP($A53,Round48[],5,FALSE), 0)</f>
        <v>0</v>
      </c>
      <c r="BA53" s="36">
        <f>IFERROR(VLOOKUP($A53,Round49[],5,FALSE), 0)</f>
        <v>0</v>
      </c>
      <c r="BB53" s="36">
        <f>IFERROR(VLOOKUP($A53,Round50[],5,FALSE), 0)</f>
        <v>0</v>
      </c>
      <c r="BC53" s="36">
        <f>IFERROR(VLOOKUP($A53,Round51[],5,FALSE), 0)</f>
        <v>0</v>
      </c>
      <c r="BD53" s="36">
        <f>IFERROR(VLOOKUP($A53,Round52[],5,FALSE), 0)</f>
        <v>0</v>
      </c>
      <c r="BE53" s="36">
        <f>IFERROR(VLOOKUP($A53,Round53[],5,FALSE), 0)</f>
        <v>0</v>
      </c>
      <c r="BF53" s="36">
        <f>IFERROR(VLOOKUP($A53,Round54[],5,FALSE), 0)</f>
        <v>0</v>
      </c>
      <c r="BG53" s="36">
        <f>IFERROR(VLOOKUP($A53,Round55[],5,FALSE), 0)</f>
        <v>0</v>
      </c>
      <c r="BH53" s="36">
        <f>IFERROR(VLOOKUP($A53,Round56[],5,FALSE), 0)</f>
        <v>0</v>
      </c>
      <c r="BI53" s="36">
        <f>IFERROR(VLOOKUP($A53,Round57[],5,FALSE), 0)</f>
        <v>0</v>
      </c>
      <c r="BJ53" s="36">
        <f>IFERROR(VLOOKUP($A53,Round58[],5,FALSE), 0)</f>
        <v>0</v>
      </c>
      <c r="BK53" s="36">
        <f>IFERROR(VLOOKUP($A53,Round59[],5,FALSE), 0)</f>
        <v>0</v>
      </c>
      <c r="BL53" s="36">
        <f>IFERROR(VLOOKUP($A53,Round60[],5,FALSE), 0)</f>
        <v>0</v>
      </c>
      <c r="BM53" s="36">
        <f>IFERROR(VLOOKUP($A53,Round61[],5,FALSE), 0)</f>
        <v>0</v>
      </c>
      <c r="BN53" s="36">
        <f>IFERROR(VLOOKUP($A53,Round62[],5,FALSE), 0)</f>
        <v>0</v>
      </c>
    </row>
    <row r="54" spans="1:66" ht="22.5" x14ac:dyDescent="0.25">
      <c r="A54" s="1">
        <v>11745</v>
      </c>
      <c r="B54" s="39" t="s">
        <v>249</v>
      </c>
      <c r="C54" s="37">
        <f xml:space="preserve"> SUM(TotalPoints[[#This Row],[دور 1]:[دور 62]])</f>
        <v>17</v>
      </c>
      <c r="D54" s="42">
        <f>COUNTIF(TotalPoints[[#This Row],[دور 1]:[دور 62]], "&gt;0")</f>
        <v>7</v>
      </c>
      <c r="E54" s="36">
        <f>IFERROR(VLOOKUP($A54,Round01[],5,FALSE), 0)</f>
        <v>0</v>
      </c>
      <c r="F54" s="36">
        <f>IFERROR(VLOOKUP($A54,Round02[],5,FALSE), 0)</f>
        <v>0</v>
      </c>
      <c r="G54" s="36">
        <f>IFERROR(VLOOKUP($A54,Round03[],5,FALSE), 0)</f>
        <v>0</v>
      </c>
      <c r="H54" s="36">
        <f>IFERROR(VLOOKUP($A54,Round04[],5,FALSE), 0)</f>
        <v>0</v>
      </c>
      <c r="I54" s="36">
        <f>IFERROR(VLOOKUP($A54,Round05[],5,FALSE), 0)</f>
        <v>0</v>
      </c>
      <c r="J54" s="36">
        <f>IFERROR(VLOOKUP($A54,Round06[],5,FALSE), 0)</f>
        <v>0</v>
      </c>
      <c r="K54" s="36">
        <f>IFERROR(VLOOKUP($A54,Round07[],5,FALSE), 0)</f>
        <v>0</v>
      </c>
      <c r="L54" s="36">
        <f>IFERROR(VLOOKUP($A54,Round08[],5,FALSE), 0)</f>
        <v>0</v>
      </c>
      <c r="M54" s="36">
        <f>IFERROR(VLOOKUP($A54,Round09[],5,FALSE), 0)</f>
        <v>0</v>
      </c>
      <c r="N54" s="36">
        <f>IFERROR(VLOOKUP($A54,Round10[],5,FALSE), 0)</f>
        <v>0</v>
      </c>
      <c r="O54" s="36">
        <f>IFERROR(VLOOKUP($A54,Round11[],5,FALSE), 0)</f>
        <v>0</v>
      </c>
      <c r="P54" s="36">
        <f>IFERROR(VLOOKUP($A54,Round12[],5,FALSE), 0)</f>
        <v>0</v>
      </c>
      <c r="Q54" s="36">
        <f>IFERROR(VLOOKUP($A54,Round13[],5,FALSE), 0)</f>
        <v>2</v>
      </c>
      <c r="R54" s="36">
        <f>IFERROR(VLOOKUP($A54,Round14[],5,FALSE), 0)</f>
        <v>0</v>
      </c>
      <c r="S54" s="36">
        <f>IFERROR(VLOOKUP($A54,Round15[],5,FALSE), 0)</f>
        <v>0</v>
      </c>
      <c r="T54" s="36">
        <f>IFERROR(VLOOKUP($A54,Round16[],5,FALSE), 0)</f>
        <v>0</v>
      </c>
      <c r="U54" s="36">
        <f>IFERROR(VLOOKUP($A54,Round17[],5,FALSE), 0)</f>
        <v>0</v>
      </c>
      <c r="V54" s="36">
        <f>IFERROR(VLOOKUP($A54,Round18[],5,FALSE), 0)</f>
        <v>0</v>
      </c>
      <c r="W54" s="36">
        <f>IFERROR(VLOOKUP($A54,Round19[],5,FALSE), 0)</f>
        <v>0</v>
      </c>
      <c r="X54" s="36">
        <f>IFERROR(VLOOKUP($A54,Round20[],5,FALSE), 0)</f>
        <v>0</v>
      </c>
      <c r="Y54" s="36">
        <f>IFERROR(VLOOKUP($A54,Round21[],5,FALSE), 0)</f>
        <v>0</v>
      </c>
      <c r="Z54" s="36">
        <f>IFERROR(VLOOKUP($A54,Round22[],5,FALSE), 0)</f>
        <v>0</v>
      </c>
      <c r="AA54" s="36">
        <f>IFERROR(VLOOKUP($A54,Round23[],5,FALSE), 0)</f>
        <v>0</v>
      </c>
      <c r="AB54" s="36">
        <f>IFERROR(VLOOKUP($A54,'دور 24'!$A$2:$E$41,5,FALSE), 0)</f>
        <v>0</v>
      </c>
      <c r="AC54" s="36">
        <f>IFERROR(VLOOKUP($A54,Round25[],5,FALSE), 0)</f>
        <v>0</v>
      </c>
      <c r="AD54" s="36">
        <f>IFERROR(VLOOKUP($A54,Round26[],5,FALSE), 0)</f>
        <v>0</v>
      </c>
      <c r="AE54" s="36">
        <f>IFERROR(VLOOKUP($A54,Round27[],5,FALSE), 0)</f>
        <v>0</v>
      </c>
      <c r="AF54" s="36">
        <f>IFERROR(VLOOKUP($A54,Round28[],5,FALSE), 0)</f>
        <v>5</v>
      </c>
      <c r="AG54" s="36">
        <f>IFERROR(VLOOKUP($A54,Round29[],5,FALSE), 0)</f>
        <v>0</v>
      </c>
      <c r="AH54" s="36">
        <f>IFERROR(VLOOKUP($A54,Round30[],5,FALSE), 0)</f>
        <v>0</v>
      </c>
      <c r="AI54" s="36">
        <f>IFERROR(VLOOKUP($A54,Round31[],5,FALSE), 0)</f>
        <v>3</v>
      </c>
      <c r="AJ54" s="36">
        <f>IFERROR(VLOOKUP($A54,Round32[],5,FALSE), 0)</f>
        <v>3</v>
      </c>
      <c r="AK54" s="36">
        <f>IFERROR(VLOOKUP($A54,Round33[],5,FALSE), 0)</f>
        <v>1</v>
      </c>
      <c r="AL54" s="36">
        <f>IFERROR(VLOOKUP($A54,Round34[],5,FALSE), 0)</f>
        <v>2</v>
      </c>
      <c r="AM54" s="36">
        <f>IFERROR(VLOOKUP($A54,Round35[],5,FALSE), 0)</f>
        <v>1</v>
      </c>
      <c r="AN54" s="36">
        <f>IFERROR(VLOOKUP($A54,Round36[],5,FALSE), 0)</f>
        <v>0</v>
      </c>
      <c r="AO54" s="36">
        <f>IFERROR(VLOOKUP($A54,Round37[],5,FALSE), 0)</f>
        <v>0</v>
      </c>
      <c r="AP54" s="36">
        <f>IFERROR(VLOOKUP($A54,Round38[],5,FALSE), 0)</f>
        <v>0</v>
      </c>
      <c r="AQ54" s="36">
        <f>IFERROR(VLOOKUP($A54,Round39[],5,FALSE), 0)</f>
        <v>0</v>
      </c>
      <c r="AR54" s="36">
        <f>IFERROR(VLOOKUP($A54,Round40[],5,FALSE), 0)</f>
        <v>0</v>
      </c>
      <c r="AS54" s="36">
        <f>IFERROR(VLOOKUP($A54,Round41[],5,FALSE), 0)</f>
        <v>0</v>
      </c>
      <c r="AT54" s="36">
        <f>IFERROR(VLOOKUP($A54,Round42[],5,FALSE), 0)</f>
        <v>0</v>
      </c>
      <c r="AU54" s="36">
        <f>IFERROR(VLOOKUP($A54,Round43[],5,FALSE), 0)</f>
        <v>0</v>
      </c>
      <c r="AV54" s="36">
        <f>IFERROR(VLOOKUP($A54,Round44[],5,FALSE), 0)</f>
        <v>0</v>
      </c>
      <c r="AW54" s="36">
        <f>IFERROR(VLOOKUP($A54,Round45[],5,FALSE), 0)</f>
        <v>0</v>
      </c>
      <c r="AX54" s="36">
        <f>IFERROR(VLOOKUP($A54,Round46[],5,FALSE), 0)</f>
        <v>0</v>
      </c>
      <c r="AY54" s="36">
        <f>IFERROR(VLOOKUP($A54,Round47[],5,FALSE), 0)</f>
        <v>0</v>
      </c>
      <c r="AZ54" s="36">
        <f>IFERROR(VLOOKUP($A54,Round48[],5,FALSE), 0)</f>
        <v>0</v>
      </c>
      <c r="BA54" s="36">
        <f>IFERROR(VLOOKUP($A54,Round49[],5,FALSE), 0)</f>
        <v>0</v>
      </c>
      <c r="BB54" s="36">
        <f>IFERROR(VLOOKUP($A54,Round50[],5,FALSE), 0)</f>
        <v>0</v>
      </c>
      <c r="BC54" s="36">
        <f>IFERROR(VLOOKUP($A54,Round51[],5,FALSE), 0)</f>
        <v>0</v>
      </c>
      <c r="BD54" s="36">
        <f>IFERROR(VLOOKUP($A54,Round52[],5,FALSE), 0)</f>
        <v>0</v>
      </c>
      <c r="BE54" s="36">
        <f>IFERROR(VLOOKUP($A54,Round53[],5,FALSE), 0)</f>
        <v>0</v>
      </c>
      <c r="BF54" s="36">
        <f>IFERROR(VLOOKUP($A54,Round54[],5,FALSE), 0)</f>
        <v>0</v>
      </c>
      <c r="BG54" s="36">
        <f>IFERROR(VLOOKUP($A54,Round55[],5,FALSE), 0)</f>
        <v>0</v>
      </c>
      <c r="BH54" s="36">
        <f>IFERROR(VLOOKUP($A54,Round56[],5,FALSE), 0)</f>
        <v>0</v>
      </c>
      <c r="BI54" s="36">
        <f>IFERROR(VLOOKUP($A54,Round57[],5,FALSE), 0)</f>
        <v>0</v>
      </c>
      <c r="BJ54" s="36">
        <f>IFERROR(VLOOKUP($A54,Round58[],5,FALSE), 0)</f>
        <v>0</v>
      </c>
      <c r="BK54" s="36">
        <f>IFERROR(VLOOKUP($A54,Round59[],5,FALSE), 0)</f>
        <v>0</v>
      </c>
      <c r="BL54" s="36">
        <f>IFERROR(VLOOKUP($A54,Round60[],5,FALSE), 0)</f>
        <v>0</v>
      </c>
      <c r="BM54" s="36">
        <f>IFERROR(VLOOKUP($A54,Round61[],5,FALSE), 0)</f>
        <v>0</v>
      </c>
      <c r="BN54" s="36">
        <f>IFERROR(VLOOKUP($A54,Round62[],5,FALSE), 0)</f>
        <v>0</v>
      </c>
    </row>
    <row r="55" spans="1:66" ht="22.5" x14ac:dyDescent="0.25">
      <c r="A55" s="1">
        <v>28604</v>
      </c>
      <c r="B55" s="39" t="s">
        <v>252</v>
      </c>
      <c r="C55" s="37">
        <f xml:space="preserve"> SUM(TotalPoints[[#This Row],[دور 1]:[دور 62]])</f>
        <v>16</v>
      </c>
      <c r="D55" s="42">
        <f>COUNTIF(TotalPoints[[#This Row],[دور 1]:[دور 62]], "&gt;0")</f>
        <v>4</v>
      </c>
      <c r="E55" s="36">
        <f>IFERROR(VLOOKUP($A55,Round01[],5,FALSE), 0)</f>
        <v>0</v>
      </c>
      <c r="F55" s="36">
        <f>IFERROR(VLOOKUP($A55,Round02[],5,FALSE), 0)</f>
        <v>0</v>
      </c>
      <c r="G55" s="36">
        <f>IFERROR(VLOOKUP($A55,Round03[],5,FALSE), 0)</f>
        <v>0</v>
      </c>
      <c r="H55" s="36">
        <f>IFERROR(VLOOKUP($A55,Round04[],5,FALSE), 0)</f>
        <v>0</v>
      </c>
      <c r="I55" s="36">
        <f>IFERROR(VLOOKUP($A55,Round05[],5,FALSE), 0)</f>
        <v>0</v>
      </c>
      <c r="J55" s="36">
        <f>IFERROR(VLOOKUP($A55,Round06[],5,FALSE), 0)</f>
        <v>0</v>
      </c>
      <c r="K55" s="36">
        <f>IFERROR(VLOOKUP($A55,Round07[],5,FALSE), 0)</f>
        <v>0</v>
      </c>
      <c r="L55" s="36">
        <f>IFERROR(VLOOKUP($A55,Round08[],5,FALSE), 0)</f>
        <v>0</v>
      </c>
      <c r="M55" s="36">
        <f>IFERROR(VLOOKUP($A55,Round09[],5,FALSE), 0)</f>
        <v>0</v>
      </c>
      <c r="N55" s="36">
        <f>IFERROR(VLOOKUP($A55,Round10[],5,FALSE), 0)</f>
        <v>0</v>
      </c>
      <c r="O55" s="36">
        <f>IFERROR(VLOOKUP($A55,Round11[],5,FALSE), 0)</f>
        <v>0</v>
      </c>
      <c r="P55" s="36">
        <f>IFERROR(VLOOKUP($A55,Round12[],5,FALSE), 0)</f>
        <v>0</v>
      </c>
      <c r="Q55" s="36">
        <f>IFERROR(VLOOKUP($A55,Round13[],5,FALSE), 0)</f>
        <v>0</v>
      </c>
      <c r="R55" s="36">
        <f>IFERROR(VLOOKUP($A55,Round14[],5,FALSE), 0)</f>
        <v>0</v>
      </c>
      <c r="S55" s="36">
        <f>IFERROR(VLOOKUP($A55,Round15[],5,FALSE), 0)</f>
        <v>8</v>
      </c>
      <c r="T55" s="36">
        <f>IFERROR(VLOOKUP($A55,Round16[],5,FALSE), 0)</f>
        <v>0</v>
      </c>
      <c r="U55" s="36">
        <f>IFERROR(VLOOKUP($A55,Round17[],5,FALSE), 0)</f>
        <v>0</v>
      </c>
      <c r="V55" s="36">
        <f>IFERROR(VLOOKUP($A55,Round18[],5,FALSE), 0)</f>
        <v>4</v>
      </c>
      <c r="W55" s="36">
        <f>IFERROR(VLOOKUP($A55,Round19[],5,FALSE), 0)</f>
        <v>2</v>
      </c>
      <c r="X55" s="36">
        <f>IFERROR(VLOOKUP($A55,Round20[],5,FALSE), 0)</f>
        <v>2</v>
      </c>
      <c r="Y55" s="36">
        <f>IFERROR(VLOOKUP($A55,Round21[],5,FALSE), 0)</f>
        <v>0</v>
      </c>
      <c r="Z55" s="36">
        <f>IFERROR(VLOOKUP($A55,Round22[],5,FALSE), 0)</f>
        <v>0</v>
      </c>
      <c r="AA55" s="36">
        <f>IFERROR(VLOOKUP($A55,Round23[],5,FALSE), 0)</f>
        <v>0</v>
      </c>
      <c r="AB55" s="36">
        <f>IFERROR(VLOOKUP($A55,'دور 24'!$A$2:$E$41,5,FALSE), 0)</f>
        <v>0</v>
      </c>
      <c r="AC55" s="36">
        <f>IFERROR(VLOOKUP($A55,Round25[],5,FALSE), 0)</f>
        <v>0</v>
      </c>
      <c r="AD55" s="36">
        <f>IFERROR(VLOOKUP($A55,Round26[],5,FALSE), 0)</f>
        <v>0</v>
      </c>
      <c r="AE55" s="36">
        <f>IFERROR(VLOOKUP($A55,Round27[],5,FALSE), 0)</f>
        <v>0</v>
      </c>
      <c r="AF55" s="36">
        <f>IFERROR(VLOOKUP($A55,Round28[],5,FALSE), 0)</f>
        <v>0</v>
      </c>
      <c r="AG55" s="36">
        <f>IFERROR(VLOOKUP($A55,Round29[],5,FALSE), 0)</f>
        <v>0</v>
      </c>
      <c r="AH55" s="36">
        <f>IFERROR(VLOOKUP($A55,Round30[],5,FALSE), 0)</f>
        <v>0</v>
      </c>
      <c r="AI55" s="36">
        <f>IFERROR(VLOOKUP($A55,Round31[],5,FALSE), 0)</f>
        <v>0</v>
      </c>
      <c r="AJ55" s="36">
        <f>IFERROR(VLOOKUP($A55,Round32[],5,FALSE), 0)</f>
        <v>0</v>
      </c>
      <c r="AK55" s="36">
        <f>IFERROR(VLOOKUP($A55,Round33[],5,FALSE), 0)</f>
        <v>0</v>
      </c>
      <c r="AL55" s="36">
        <f>IFERROR(VLOOKUP($A55,Round34[],5,FALSE), 0)</f>
        <v>0</v>
      </c>
      <c r="AM55" s="36">
        <f>IFERROR(VLOOKUP($A55,Round35[],5,FALSE), 0)</f>
        <v>0</v>
      </c>
      <c r="AN55" s="36">
        <f>IFERROR(VLOOKUP($A55,Round36[],5,FALSE), 0)</f>
        <v>0</v>
      </c>
      <c r="AO55" s="36">
        <f>IFERROR(VLOOKUP($A55,Round37[],5,FALSE), 0)</f>
        <v>0</v>
      </c>
      <c r="AP55" s="36">
        <f>IFERROR(VLOOKUP($A55,Round38[],5,FALSE), 0)</f>
        <v>0</v>
      </c>
      <c r="AQ55" s="36">
        <f>IFERROR(VLOOKUP($A55,Round39[],5,FALSE), 0)</f>
        <v>0</v>
      </c>
      <c r="AR55" s="36">
        <f>IFERROR(VLOOKUP($A55,Round40[],5,FALSE), 0)</f>
        <v>0</v>
      </c>
      <c r="AS55" s="36">
        <f>IFERROR(VLOOKUP($A55,Round41[],5,FALSE), 0)</f>
        <v>0</v>
      </c>
      <c r="AT55" s="36">
        <f>IFERROR(VLOOKUP($A55,Round42[],5,FALSE), 0)</f>
        <v>0</v>
      </c>
      <c r="AU55" s="36">
        <f>IFERROR(VLOOKUP($A55,Round43[],5,FALSE), 0)</f>
        <v>0</v>
      </c>
      <c r="AV55" s="36">
        <f>IFERROR(VLOOKUP($A55,Round44[],5,FALSE), 0)</f>
        <v>0</v>
      </c>
      <c r="AW55" s="36">
        <f>IFERROR(VLOOKUP($A55,Round45[],5,FALSE), 0)</f>
        <v>0</v>
      </c>
      <c r="AX55" s="36">
        <f>IFERROR(VLOOKUP($A55,Round46[],5,FALSE), 0)</f>
        <v>0</v>
      </c>
      <c r="AY55" s="36">
        <f>IFERROR(VLOOKUP($A55,Round47[],5,FALSE), 0)</f>
        <v>0</v>
      </c>
      <c r="AZ55" s="36">
        <f>IFERROR(VLOOKUP($A55,Round48[],5,FALSE), 0)</f>
        <v>0</v>
      </c>
      <c r="BA55" s="36">
        <f>IFERROR(VLOOKUP($A55,Round49[],5,FALSE), 0)</f>
        <v>0</v>
      </c>
      <c r="BB55" s="36">
        <f>IFERROR(VLOOKUP($A55,Round50[],5,FALSE), 0)</f>
        <v>0</v>
      </c>
      <c r="BC55" s="36">
        <f>IFERROR(VLOOKUP($A55,Round51[],5,FALSE), 0)</f>
        <v>0</v>
      </c>
      <c r="BD55" s="36">
        <f>IFERROR(VLOOKUP($A55,Round52[],5,FALSE), 0)</f>
        <v>0</v>
      </c>
      <c r="BE55" s="36">
        <f>IFERROR(VLOOKUP($A55,Round53[],5,FALSE), 0)</f>
        <v>0</v>
      </c>
      <c r="BF55" s="36">
        <f>IFERROR(VLOOKUP($A55,Round54[],5,FALSE), 0)</f>
        <v>0</v>
      </c>
      <c r="BG55" s="36">
        <f>IFERROR(VLOOKUP($A55,Round55[],5,FALSE), 0)</f>
        <v>0</v>
      </c>
      <c r="BH55" s="36">
        <f>IFERROR(VLOOKUP($A55,Round56[],5,FALSE), 0)</f>
        <v>0</v>
      </c>
      <c r="BI55" s="36">
        <f>IFERROR(VLOOKUP($A55,Round57[],5,FALSE), 0)</f>
        <v>0</v>
      </c>
      <c r="BJ55" s="36">
        <f>IFERROR(VLOOKUP($A55,Round58[],5,FALSE), 0)</f>
        <v>0</v>
      </c>
      <c r="BK55" s="36">
        <f>IFERROR(VLOOKUP($A55,Round59[],5,FALSE), 0)</f>
        <v>0</v>
      </c>
      <c r="BL55" s="36">
        <f>IFERROR(VLOOKUP($A55,Round60[],5,FALSE), 0)</f>
        <v>0</v>
      </c>
      <c r="BM55" s="36">
        <f>IFERROR(VLOOKUP($A55,Round61[],5,FALSE), 0)</f>
        <v>0</v>
      </c>
      <c r="BN55" s="36">
        <f>IFERROR(VLOOKUP($A55,Round62[],5,FALSE), 0)</f>
        <v>0</v>
      </c>
    </row>
    <row r="56" spans="1:66" ht="22.5" x14ac:dyDescent="0.25">
      <c r="A56" s="1">
        <v>13355</v>
      </c>
      <c r="B56" s="39" t="s">
        <v>138</v>
      </c>
      <c r="C56" s="37">
        <f xml:space="preserve"> SUM(TotalPoints[[#This Row],[دور 1]:[دور 62]])</f>
        <v>16</v>
      </c>
      <c r="D56" s="42">
        <f>COUNTIF(TotalPoints[[#This Row],[دور 1]:[دور 62]], "&gt;0")</f>
        <v>6</v>
      </c>
      <c r="E56" s="36">
        <f>IFERROR(VLOOKUP($A56,Round01[],5,FALSE), 0)</f>
        <v>2</v>
      </c>
      <c r="F56" s="36">
        <f>IFERROR(VLOOKUP($A56,Round02[],5,FALSE), 0)</f>
        <v>0</v>
      </c>
      <c r="G56" s="36">
        <f>IFERROR(VLOOKUP($A56,Round03[],5,FALSE), 0)</f>
        <v>1</v>
      </c>
      <c r="H56" s="36">
        <f>IFERROR(VLOOKUP($A56,Round04[],5,FALSE), 0)</f>
        <v>3</v>
      </c>
      <c r="I56" s="36">
        <f>IFERROR(VLOOKUP($A56,Round05[],5,FALSE), 0)</f>
        <v>1</v>
      </c>
      <c r="J56" s="36">
        <f>IFERROR(VLOOKUP($A56,Round06[],5,FALSE), 0)</f>
        <v>6</v>
      </c>
      <c r="K56" s="1">
        <f>IFERROR(VLOOKUP($A56,Round07[],5,FALSE), 0)</f>
        <v>0</v>
      </c>
      <c r="L56" s="1">
        <f>IFERROR(VLOOKUP($A56,Round08[],5,FALSE), 0)</f>
        <v>3</v>
      </c>
      <c r="M56" s="1">
        <f>IFERROR(VLOOKUP($A56,Round09[],5,FALSE), 0)</f>
        <v>0</v>
      </c>
      <c r="N56" s="1">
        <f>IFERROR(VLOOKUP($A56,Round10[],5,FALSE), 0)</f>
        <v>0</v>
      </c>
      <c r="O56" s="1">
        <f>IFERROR(VLOOKUP($A56,Round11[],5,FALSE), 0)</f>
        <v>0</v>
      </c>
      <c r="P56" s="1">
        <f>IFERROR(VLOOKUP($A56,Round12[],5,FALSE), 0)</f>
        <v>0</v>
      </c>
      <c r="Q56" s="1">
        <f>IFERROR(VLOOKUP($A56,Round13[],5,FALSE), 0)</f>
        <v>0</v>
      </c>
      <c r="R56" s="1">
        <f>IFERROR(VLOOKUP($A56,Round14[],5,FALSE), 0)</f>
        <v>0</v>
      </c>
      <c r="S56" s="1">
        <f>IFERROR(VLOOKUP($A56,Round15[],5,FALSE), 0)</f>
        <v>0</v>
      </c>
      <c r="T56" s="1">
        <f>IFERROR(VLOOKUP($A56,Round16[],5,FALSE), 0)</f>
        <v>0</v>
      </c>
      <c r="U56" s="1">
        <f>IFERROR(VLOOKUP($A56,Round17[],5,FALSE), 0)</f>
        <v>0</v>
      </c>
      <c r="V56" s="1">
        <f>IFERROR(VLOOKUP($A56,Round18[],5,FALSE), 0)</f>
        <v>0</v>
      </c>
      <c r="W56" s="1">
        <f>IFERROR(VLOOKUP($A56,Round19[],5,FALSE), 0)</f>
        <v>0</v>
      </c>
      <c r="X56" s="1">
        <f>IFERROR(VLOOKUP($A56,Round20[],5,FALSE), 0)</f>
        <v>0</v>
      </c>
      <c r="Y56" s="1">
        <f>IFERROR(VLOOKUP($A56,Round21[],5,FALSE), 0)</f>
        <v>0</v>
      </c>
      <c r="Z56" s="1">
        <f>IFERROR(VLOOKUP($A56,Round22[],5,FALSE), 0)</f>
        <v>0</v>
      </c>
      <c r="AA56" s="1">
        <f>IFERROR(VLOOKUP($A56,Round23[],5,FALSE), 0)</f>
        <v>0</v>
      </c>
      <c r="AB56" s="1">
        <f>IFERROR(VLOOKUP($A56,'دور 24'!$A$2:$E$41,5,FALSE), 0)</f>
        <v>0</v>
      </c>
      <c r="AC56" s="1">
        <f>IFERROR(VLOOKUP($A56,Round25[],5,FALSE), 0)</f>
        <v>0</v>
      </c>
      <c r="AD56" s="1">
        <f>IFERROR(VLOOKUP($A56,Round26[],5,FALSE), 0)</f>
        <v>0</v>
      </c>
      <c r="AE56" s="1">
        <f>IFERROR(VLOOKUP($A56,Round27[],5,FALSE), 0)</f>
        <v>0</v>
      </c>
      <c r="AF56" s="1">
        <f>IFERROR(VLOOKUP($A56,Round28[],5,FALSE), 0)</f>
        <v>0</v>
      </c>
      <c r="AG56" s="1">
        <f>IFERROR(VLOOKUP($A56,Round29[],5,FALSE), 0)</f>
        <v>0</v>
      </c>
      <c r="AH56" s="1">
        <f>IFERROR(VLOOKUP($A56,Round30[],5,FALSE), 0)</f>
        <v>0</v>
      </c>
      <c r="AI56" s="1">
        <f>IFERROR(VLOOKUP($A56,Round31[],5,FALSE), 0)</f>
        <v>0</v>
      </c>
      <c r="AJ56" s="1">
        <f>IFERROR(VLOOKUP($A56,Round32[],5,FALSE), 0)</f>
        <v>0</v>
      </c>
      <c r="AK56" s="1">
        <f>IFERROR(VLOOKUP($A56,Round33[],5,FALSE), 0)</f>
        <v>0</v>
      </c>
      <c r="AL56" s="1">
        <f>IFERROR(VLOOKUP($A56,Round34[],5,FALSE), 0)</f>
        <v>0</v>
      </c>
      <c r="AM56" s="1">
        <f>IFERROR(VLOOKUP($A56,Round35[],5,FALSE), 0)</f>
        <v>0</v>
      </c>
      <c r="AN56" s="1">
        <f>IFERROR(VLOOKUP($A56,Round36[],5,FALSE), 0)</f>
        <v>0</v>
      </c>
      <c r="AO56" s="1">
        <f>IFERROR(VLOOKUP($A56,Round37[],5,FALSE), 0)</f>
        <v>0</v>
      </c>
      <c r="AP56" s="1">
        <f>IFERROR(VLOOKUP($A56,Round38[],5,FALSE), 0)</f>
        <v>0</v>
      </c>
      <c r="AQ56" s="1">
        <f>IFERROR(VLOOKUP($A56,Round39[],5,FALSE), 0)</f>
        <v>0</v>
      </c>
      <c r="AR56" s="1">
        <f>IFERROR(VLOOKUP($A56,Round40[],5,FALSE), 0)</f>
        <v>0</v>
      </c>
      <c r="AS56" s="1">
        <f>IFERROR(VLOOKUP($A56,Round41[],5,FALSE), 0)</f>
        <v>0</v>
      </c>
      <c r="AT56" s="1">
        <f>IFERROR(VLOOKUP($A56,Round42[],5,FALSE), 0)</f>
        <v>0</v>
      </c>
      <c r="AU56" s="1">
        <f>IFERROR(VLOOKUP($A56,Round43[],5,FALSE), 0)</f>
        <v>0</v>
      </c>
      <c r="AV56" s="1">
        <f>IFERROR(VLOOKUP($A56,Round44[],5,FALSE), 0)</f>
        <v>0</v>
      </c>
      <c r="AW56" s="1">
        <f>IFERROR(VLOOKUP($A56,Round45[],5,FALSE), 0)</f>
        <v>0</v>
      </c>
      <c r="AX56" s="1">
        <f>IFERROR(VLOOKUP($A56,Round46[],5,FALSE), 0)</f>
        <v>0</v>
      </c>
      <c r="AY56" s="1">
        <f>IFERROR(VLOOKUP($A56,Round47[],5,FALSE), 0)</f>
        <v>0</v>
      </c>
      <c r="AZ56" s="1">
        <f>IFERROR(VLOOKUP($A56,Round48[],5,FALSE), 0)</f>
        <v>0</v>
      </c>
      <c r="BA56" s="1">
        <f>IFERROR(VLOOKUP($A56,Round49[],5,FALSE), 0)</f>
        <v>0</v>
      </c>
      <c r="BB56" s="1">
        <f>IFERROR(VLOOKUP($A56,Round50[],5,FALSE), 0)</f>
        <v>0</v>
      </c>
      <c r="BC56" s="1">
        <f>IFERROR(VLOOKUP($A56,Round51[],5,FALSE), 0)</f>
        <v>0</v>
      </c>
      <c r="BD56" s="1">
        <f>IFERROR(VLOOKUP($A56,Round52[],5,FALSE), 0)</f>
        <v>0</v>
      </c>
      <c r="BE56" s="1">
        <f>IFERROR(VLOOKUP($A56,Round53[],5,FALSE), 0)</f>
        <v>0</v>
      </c>
      <c r="BF56" s="1">
        <f>IFERROR(VLOOKUP($A56,Round54[],5,FALSE), 0)</f>
        <v>0</v>
      </c>
      <c r="BG56" s="1">
        <f>IFERROR(VLOOKUP($A56,Round55[],5,FALSE), 0)</f>
        <v>0</v>
      </c>
      <c r="BH56" s="1">
        <f>IFERROR(VLOOKUP($A56,Round56[],5,FALSE), 0)</f>
        <v>0</v>
      </c>
      <c r="BI56" s="1">
        <f>IFERROR(VLOOKUP($A56,Round57[],5,FALSE), 0)</f>
        <v>0</v>
      </c>
      <c r="BJ56" s="1">
        <f>IFERROR(VLOOKUP($A56,Round58[],5,FALSE), 0)</f>
        <v>0</v>
      </c>
      <c r="BK56" s="1">
        <f>IFERROR(VLOOKUP($A56,Round59[],5,FALSE), 0)</f>
        <v>0</v>
      </c>
      <c r="BL56" s="1">
        <f>IFERROR(VLOOKUP($A56,Round60[],5,FALSE), 0)</f>
        <v>0</v>
      </c>
      <c r="BM56" s="36">
        <f>IFERROR(VLOOKUP($A56,Round61[],5,FALSE), 0)</f>
        <v>0</v>
      </c>
      <c r="BN56" s="36">
        <f>IFERROR(VLOOKUP($A56,Round62[],5,FALSE), 0)</f>
        <v>0</v>
      </c>
    </row>
    <row r="57" spans="1:66" ht="22.5" x14ac:dyDescent="0.25">
      <c r="A57" s="1">
        <v>29542</v>
      </c>
      <c r="B57" s="39" t="s">
        <v>72</v>
      </c>
      <c r="C57" s="37">
        <f xml:space="preserve"> SUM(TotalPoints[[#This Row],[دور 1]:[دور 62]])</f>
        <v>16</v>
      </c>
      <c r="D57" s="42">
        <f>COUNTIF(TotalPoints[[#This Row],[دور 1]:[دور 62]], "&gt;0")</f>
        <v>11</v>
      </c>
      <c r="E57" s="36">
        <f>IFERROR(VLOOKUP($A57,Round01[],5,FALSE), 0)</f>
        <v>2</v>
      </c>
      <c r="F57" s="36">
        <f>IFERROR(VLOOKUP($A57,Round02[],5,FALSE), 0)</f>
        <v>0</v>
      </c>
      <c r="G57" s="36">
        <f>IFERROR(VLOOKUP($A57,Round03[],5,FALSE), 0)</f>
        <v>1</v>
      </c>
      <c r="H57" s="36">
        <f>IFERROR(VLOOKUP($A57,Round04[],5,FALSE), 0)</f>
        <v>1</v>
      </c>
      <c r="I57" s="36">
        <f>IFERROR(VLOOKUP($A57,Round05[],5,FALSE), 0)</f>
        <v>1</v>
      </c>
      <c r="J57" s="36">
        <f>IFERROR(VLOOKUP($A57,Round06[],5,FALSE), 0)</f>
        <v>3</v>
      </c>
      <c r="K57" s="1">
        <f>IFERROR(VLOOKUP($A57,Round07[],5,FALSE), 0)</f>
        <v>0</v>
      </c>
      <c r="L57" s="1">
        <f>IFERROR(VLOOKUP($A57,Round08[],5,FALSE), 0)</f>
        <v>3</v>
      </c>
      <c r="M57" s="1">
        <f>IFERROR(VLOOKUP($A57,Round09[],5,FALSE), 0)</f>
        <v>1</v>
      </c>
      <c r="N57" s="1">
        <f>IFERROR(VLOOKUP($A57,Round10[],5,FALSE), 0)</f>
        <v>1</v>
      </c>
      <c r="O57" s="1">
        <f>IFERROR(VLOOKUP($A57,Round11[],5,FALSE), 0)</f>
        <v>0</v>
      </c>
      <c r="P57" s="1">
        <f>IFERROR(VLOOKUP($A57,Round12[],5,FALSE), 0)</f>
        <v>1</v>
      </c>
      <c r="Q57" s="1">
        <f>IFERROR(VLOOKUP($A57,Round13[],5,FALSE), 0)</f>
        <v>0</v>
      </c>
      <c r="R57" s="1">
        <f>IFERROR(VLOOKUP($A57,Round14[],5,FALSE), 0)</f>
        <v>1</v>
      </c>
      <c r="S57" s="1">
        <f>IFERROR(VLOOKUP($A57,Round15[],5,FALSE), 0)</f>
        <v>0</v>
      </c>
      <c r="T57" s="1">
        <f>IFERROR(VLOOKUP($A57,Round16[],5,FALSE), 0)</f>
        <v>0</v>
      </c>
      <c r="U57" s="1">
        <f>IFERROR(VLOOKUP($A57,Round17[],5,FALSE), 0)</f>
        <v>0</v>
      </c>
      <c r="V57" s="1">
        <f>IFERROR(VLOOKUP($A57,Round18[],5,FALSE), 0)</f>
        <v>0</v>
      </c>
      <c r="W57" s="1">
        <f>IFERROR(VLOOKUP($A57,Round19[],5,FALSE), 0)</f>
        <v>1</v>
      </c>
      <c r="X57" s="1">
        <f>IFERROR(VLOOKUP($A57,Round20[],5,FALSE), 0)</f>
        <v>0</v>
      </c>
      <c r="Y57" s="1">
        <f>IFERROR(VLOOKUP($A57,Round21[],5,FALSE), 0)</f>
        <v>0</v>
      </c>
      <c r="Z57" s="1">
        <f>IFERROR(VLOOKUP($A57,Round22[],5,FALSE), 0)</f>
        <v>0</v>
      </c>
      <c r="AA57" s="1">
        <f>IFERROR(VLOOKUP($A57,Round23[],5,FALSE), 0)</f>
        <v>0</v>
      </c>
      <c r="AB57" s="1">
        <f>IFERROR(VLOOKUP($A57,'دور 24'!$A$2:$E$41,5,FALSE), 0)</f>
        <v>0</v>
      </c>
      <c r="AC57" s="1">
        <f>IFERROR(VLOOKUP($A57,Round25[],5,FALSE), 0)</f>
        <v>0</v>
      </c>
      <c r="AD57" s="1">
        <f>IFERROR(VLOOKUP($A57,Round26[],5,FALSE), 0)</f>
        <v>0</v>
      </c>
      <c r="AE57" s="1">
        <f>IFERROR(VLOOKUP($A57,Round27[],5,FALSE), 0)</f>
        <v>0</v>
      </c>
      <c r="AF57" s="1">
        <f>IFERROR(VLOOKUP($A57,Round28[],5,FALSE), 0)</f>
        <v>0</v>
      </c>
      <c r="AG57" s="1">
        <f>IFERROR(VLOOKUP($A57,Round29[],5,FALSE), 0)</f>
        <v>0</v>
      </c>
      <c r="AH57" s="1">
        <f>IFERROR(VLOOKUP($A57,Round30[],5,FALSE), 0)</f>
        <v>0</v>
      </c>
      <c r="AI57" s="1">
        <f>IFERROR(VLOOKUP($A57,Round31[],5,FALSE), 0)</f>
        <v>0</v>
      </c>
      <c r="AJ57" s="1">
        <f>IFERROR(VLOOKUP($A57,Round32[],5,FALSE), 0)</f>
        <v>0</v>
      </c>
      <c r="AK57" s="1">
        <f>IFERROR(VLOOKUP($A57,Round33[],5,FALSE), 0)</f>
        <v>0</v>
      </c>
      <c r="AL57" s="1">
        <f>IFERROR(VLOOKUP($A57,Round34[],5,FALSE), 0)</f>
        <v>0</v>
      </c>
      <c r="AM57" s="1">
        <f>IFERROR(VLOOKUP($A57,Round35[],5,FALSE), 0)</f>
        <v>0</v>
      </c>
      <c r="AN57" s="1">
        <f>IFERROR(VLOOKUP($A57,Round36[],5,FALSE), 0)</f>
        <v>0</v>
      </c>
      <c r="AO57" s="1">
        <f>IFERROR(VLOOKUP($A57,Round37[],5,FALSE), 0)</f>
        <v>0</v>
      </c>
      <c r="AP57" s="1">
        <f>IFERROR(VLOOKUP($A57,Round38[],5,FALSE), 0)</f>
        <v>0</v>
      </c>
      <c r="AQ57" s="1">
        <f>IFERROR(VLOOKUP($A57,Round39[],5,FALSE), 0)</f>
        <v>0</v>
      </c>
      <c r="AR57" s="1">
        <f>IFERROR(VLOOKUP($A57,Round40[],5,FALSE), 0)</f>
        <v>0</v>
      </c>
      <c r="AS57" s="1">
        <f>IFERROR(VLOOKUP($A57,Round41[],5,FALSE), 0)</f>
        <v>0</v>
      </c>
      <c r="AT57" s="1">
        <f>IFERROR(VLOOKUP($A57,Round42[],5,FALSE), 0)</f>
        <v>0</v>
      </c>
      <c r="AU57" s="1">
        <f>IFERROR(VLOOKUP($A57,Round43[],5,FALSE), 0)</f>
        <v>0</v>
      </c>
      <c r="AV57" s="1">
        <f>IFERROR(VLOOKUP($A57,Round44[],5,FALSE), 0)</f>
        <v>0</v>
      </c>
      <c r="AW57" s="1">
        <f>IFERROR(VLOOKUP($A57,Round45[],5,FALSE), 0)</f>
        <v>0</v>
      </c>
      <c r="AX57" s="1">
        <f>IFERROR(VLOOKUP($A57,Round46[],5,FALSE), 0)</f>
        <v>0</v>
      </c>
      <c r="AY57" s="1">
        <f>IFERROR(VLOOKUP($A57,Round47[],5,FALSE), 0)</f>
        <v>0</v>
      </c>
      <c r="AZ57" s="1">
        <f>IFERROR(VLOOKUP($A57,Round48[],5,FALSE), 0)</f>
        <v>0</v>
      </c>
      <c r="BA57" s="1">
        <f>IFERROR(VLOOKUP($A57,Round49[],5,FALSE), 0)</f>
        <v>0</v>
      </c>
      <c r="BB57" s="1">
        <f>IFERROR(VLOOKUP($A57,Round50[],5,FALSE), 0)</f>
        <v>0</v>
      </c>
      <c r="BC57" s="1">
        <f>IFERROR(VLOOKUP($A57,Round51[],5,FALSE), 0)</f>
        <v>0</v>
      </c>
      <c r="BD57" s="1">
        <f>IFERROR(VLOOKUP($A57,Round52[],5,FALSE), 0)</f>
        <v>0</v>
      </c>
      <c r="BE57" s="1">
        <f>IFERROR(VLOOKUP($A57,Round53[],5,FALSE), 0)</f>
        <v>0</v>
      </c>
      <c r="BF57" s="1">
        <f>IFERROR(VLOOKUP($A57,Round54[],5,FALSE), 0)</f>
        <v>0</v>
      </c>
      <c r="BG57" s="1">
        <f>IFERROR(VLOOKUP($A57,Round55[],5,FALSE), 0)</f>
        <v>0</v>
      </c>
      <c r="BH57" s="1">
        <f>IFERROR(VLOOKUP($A57,Round56[],5,FALSE), 0)</f>
        <v>0</v>
      </c>
      <c r="BI57" s="1">
        <f>IFERROR(VLOOKUP($A57,Round57[],5,FALSE), 0)</f>
        <v>0</v>
      </c>
      <c r="BJ57" s="1">
        <f>IFERROR(VLOOKUP($A57,Round58[],5,FALSE), 0)</f>
        <v>0</v>
      </c>
      <c r="BK57" s="1">
        <f>IFERROR(VLOOKUP($A57,Round59[],5,FALSE), 0)</f>
        <v>0</v>
      </c>
      <c r="BL57" s="1">
        <f>IFERROR(VLOOKUP($A57,Round60[],5,FALSE), 0)</f>
        <v>0</v>
      </c>
      <c r="BM57" s="36">
        <f>IFERROR(VLOOKUP($A57,Round61[],5,FALSE), 0)</f>
        <v>0</v>
      </c>
      <c r="BN57" s="36">
        <f>IFERROR(VLOOKUP($A57,Round62[],5,FALSE), 0)</f>
        <v>0</v>
      </c>
    </row>
    <row r="58" spans="1:66" ht="22.5" x14ac:dyDescent="0.25">
      <c r="A58" s="1">
        <v>29328</v>
      </c>
      <c r="B58" s="39" t="s">
        <v>282</v>
      </c>
      <c r="C58" s="37">
        <f xml:space="preserve"> SUM(TotalPoints[[#This Row],[دور 1]:[دور 62]])</f>
        <v>16</v>
      </c>
      <c r="D58" s="42">
        <f>COUNTIF(TotalPoints[[#This Row],[دور 1]:[دور 62]], "&gt;0")</f>
        <v>6</v>
      </c>
      <c r="E58" s="36">
        <f>IFERROR(VLOOKUP($A58,Round01[],5,FALSE), 0)</f>
        <v>0</v>
      </c>
      <c r="F58" s="36">
        <f>IFERROR(VLOOKUP($A58,Round02[],5,FALSE), 0)</f>
        <v>0</v>
      </c>
      <c r="G58" s="36">
        <f>IFERROR(VLOOKUP($A58,Round03[],5,FALSE), 0)</f>
        <v>0</v>
      </c>
      <c r="H58" s="36">
        <f>IFERROR(VLOOKUP($A58,Round04[],5,FALSE), 0)</f>
        <v>1</v>
      </c>
      <c r="I58" s="36">
        <f>IFERROR(VLOOKUP($A58,Round05[],5,FALSE), 0)</f>
        <v>1</v>
      </c>
      <c r="J58" s="36">
        <f>IFERROR(VLOOKUP($A58,Round06[],5,FALSE), 0)</f>
        <v>8</v>
      </c>
      <c r="K58" s="36">
        <f>IFERROR(VLOOKUP($A58,Round07[],5,FALSE), 0)</f>
        <v>0</v>
      </c>
      <c r="L58" s="36">
        <f>IFERROR(VLOOKUP($A58,Round08[],5,FALSE), 0)</f>
        <v>1</v>
      </c>
      <c r="M58" s="36">
        <f>IFERROR(VLOOKUP($A58,Round09[],5,FALSE), 0)</f>
        <v>2</v>
      </c>
      <c r="N58" s="36">
        <f>IFERROR(VLOOKUP($A58,Round10[],5,FALSE), 0)</f>
        <v>0</v>
      </c>
      <c r="O58" s="36">
        <f>IFERROR(VLOOKUP($A58,Round11[],5,FALSE), 0)</f>
        <v>0</v>
      </c>
      <c r="P58" s="36">
        <f>IFERROR(VLOOKUP($A58,Round12[],5,FALSE), 0)</f>
        <v>0</v>
      </c>
      <c r="Q58" s="36">
        <f>IFERROR(VLOOKUP($A58,Round13[],5,FALSE), 0)</f>
        <v>0</v>
      </c>
      <c r="R58" s="36">
        <f>IFERROR(VLOOKUP($A58,Round14[],5,FALSE), 0)</f>
        <v>0</v>
      </c>
      <c r="S58" s="36">
        <f>IFERROR(VLOOKUP($A58,Round15[],5,FALSE), 0)</f>
        <v>0</v>
      </c>
      <c r="T58" s="36">
        <f>IFERROR(VLOOKUP($A58,Round16[],5,FALSE), 0)</f>
        <v>0</v>
      </c>
      <c r="U58" s="36">
        <f>IFERROR(VLOOKUP($A58,Round17[],5,FALSE), 0)</f>
        <v>0</v>
      </c>
      <c r="V58" s="36">
        <f>IFERROR(VLOOKUP($A58,Round18[],5,FALSE), 0)</f>
        <v>0</v>
      </c>
      <c r="W58" s="36">
        <f>IFERROR(VLOOKUP($A58,Round19[],5,FALSE), 0)</f>
        <v>0</v>
      </c>
      <c r="X58" s="36">
        <f>IFERROR(VLOOKUP($A58,Round20[],5,FALSE), 0)</f>
        <v>0</v>
      </c>
      <c r="Y58" s="36">
        <f>IFERROR(VLOOKUP($A58,Round21[],5,FALSE), 0)</f>
        <v>0</v>
      </c>
      <c r="Z58" s="36">
        <f>IFERROR(VLOOKUP($A58,Round22[],5,FALSE), 0)</f>
        <v>0</v>
      </c>
      <c r="AA58" s="36">
        <f>IFERROR(VLOOKUP($A58,Round23[],5,FALSE), 0)</f>
        <v>0</v>
      </c>
      <c r="AB58" s="36">
        <f>IFERROR(VLOOKUP($A58,'دور 24'!$A$2:$E$41,5,FALSE), 0)</f>
        <v>0</v>
      </c>
      <c r="AC58" s="36">
        <f>IFERROR(VLOOKUP($A58,Round25[],5,FALSE), 0)</f>
        <v>0</v>
      </c>
      <c r="AD58" s="36">
        <f>IFERROR(VLOOKUP($A58,Round26[],5,FALSE), 0)</f>
        <v>0</v>
      </c>
      <c r="AE58" s="36">
        <f>IFERROR(VLOOKUP($A58,Round27[],5,FALSE), 0)</f>
        <v>0</v>
      </c>
      <c r="AF58" s="36">
        <f>IFERROR(VLOOKUP($A58,Round28[],5,FALSE), 0)</f>
        <v>0</v>
      </c>
      <c r="AG58" s="36">
        <f>IFERROR(VLOOKUP($A58,Round29[],5,FALSE), 0)</f>
        <v>0</v>
      </c>
      <c r="AH58" s="36">
        <f>IFERROR(VLOOKUP($A58,Round30[],5,FALSE), 0)</f>
        <v>0</v>
      </c>
      <c r="AI58" s="36">
        <f>IFERROR(VLOOKUP($A58,Round31[],5,FALSE), 0)</f>
        <v>3</v>
      </c>
      <c r="AJ58" s="36">
        <f>IFERROR(VLOOKUP($A58,Round32[],5,FALSE), 0)</f>
        <v>0</v>
      </c>
      <c r="AK58" s="36">
        <f>IFERROR(VLOOKUP($A58,Round33[],5,FALSE), 0)</f>
        <v>0</v>
      </c>
      <c r="AL58" s="36">
        <f>IFERROR(VLOOKUP($A58,Round34[],5,FALSE), 0)</f>
        <v>0</v>
      </c>
      <c r="AM58" s="36">
        <f>IFERROR(VLOOKUP($A58,Round35[],5,FALSE), 0)</f>
        <v>0</v>
      </c>
      <c r="AN58" s="36">
        <f>IFERROR(VLOOKUP($A58,Round36[],5,FALSE), 0)</f>
        <v>0</v>
      </c>
      <c r="AO58" s="36">
        <f>IFERROR(VLOOKUP($A58,Round37[],5,FALSE), 0)</f>
        <v>0</v>
      </c>
      <c r="AP58" s="36">
        <f>IFERROR(VLOOKUP($A58,Round38[],5,FALSE), 0)</f>
        <v>0</v>
      </c>
      <c r="AQ58" s="36">
        <f>IFERROR(VLOOKUP($A58,Round39[],5,FALSE), 0)</f>
        <v>0</v>
      </c>
      <c r="AR58" s="36">
        <f>IFERROR(VLOOKUP($A58,Round40[],5,FALSE), 0)</f>
        <v>0</v>
      </c>
      <c r="AS58" s="36">
        <f>IFERROR(VLOOKUP($A58,Round41[],5,FALSE), 0)</f>
        <v>0</v>
      </c>
      <c r="AT58" s="36">
        <f>IFERROR(VLOOKUP($A58,Round42[],5,FALSE), 0)</f>
        <v>0</v>
      </c>
      <c r="AU58" s="36">
        <f>IFERROR(VLOOKUP($A58,Round43[],5,FALSE), 0)</f>
        <v>0</v>
      </c>
      <c r="AV58" s="36">
        <f>IFERROR(VLOOKUP($A58,Round44[],5,FALSE), 0)</f>
        <v>0</v>
      </c>
      <c r="AW58" s="36">
        <f>IFERROR(VLOOKUP($A58,Round45[],5,FALSE), 0)</f>
        <v>0</v>
      </c>
      <c r="AX58" s="36">
        <f>IFERROR(VLOOKUP($A58,Round46[],5,FALSE), 0)</f>
        <v>0</v>
      </c>
      <c r="AY58" s="36">
        <f>IFERROR(VLOOKUP($A58,Round47[],5,FALSE), 0)</f>
        <v>0</v>
      </c>
      <c r="AZ58" s="36">
        <f>IFERROR(VLOOKUP($A58,Round48[],5,FALSE), 0)</f>
        <v>0</v>
      </c>
      <c r="BA58" s="36">
        <f>IFERROR(VLOOKUP($A58,Round49[],5,FALSE), 0)</f>
        <v>0</v>
      </c>
      <c r="BB58" s="36">
        <f>IFERROR(VLOOKUP($A58,Round50[],5,FALSE), 0)</f>
        <v>0</v>
      </c>
      <c r="BC58" s="36">
        <f>IFERROR(VLOOKUP($A58,Round51[],5,FALSE), 0)</f>
        <v>0</v>
      </c>
      <c r="BD58" s="36">
        <f>IFERROR(VLOOKUP($A58,Round52[],5,FALSE), 0)</f>
        <v>0</v>
      </c>
      <c r="BE58" s="36">
        <f>IFERROR(VLOOKUP($A58,Round53[],5,FALSE), 0)</f>
        <v>0</v>
      </c>
      <c r="BF58" s="36">
        <f>IFERROR(VLOOKUP($A58,Round54[],5,FALSE), 0)</f>
        <v>0</v>
      </c>
      <c r="BG58" s="36">
        <f>IFERROR(VLOOKUP($A58,Round55[],5,FALSE), 0)</f>
        <v>0</v>
      </c>
      <c r="BH58" s="36">
        <f>IFERROR(VLOOKUP($A58,Round56[],5,FALSE), 0)</f>
        <v>0</v>
      </c>
      <c r="BI58" s="36">
        <f>IFERROR(VLOOKUP($A58,Round57[],5,FALSE), 0)</f>
        <v>0</v>
      </c>
      <c r="BJ58" s="36">
        <f>IFERROR(VLOOKUP($A58,Round58[],5,FALSE), 0)</f>
        <v>0</v>
      </c>
      <c r="BK58" s="36">
        <f>IFERROR(VLOOKUP($A58,Round59[],5,FALSE), 0)</f>
        <v>0</v>
      </c>
      <c r="BL58" s="36">
        <f>IFERROR(VLOOKUP($A58,Round60[],5,FALSE), 0)</f>
        <v>0</v>
      </c>
      <c r="BM58" s="36">
        <f>IFERROR(VLOOKUP($A58,Round61[],5,FALSE), 0)</f>
        <v>0</v>
      </c>
      <c r="BN58" s="36">
        <f>IFERROR(VLOOKUP($A58,Round62[],5,FALSE), 0)</f>
        <v>0</v>
      </c>
    </row>
    <row r="59" spans="1:66" ht="22.5" x14ac:dyDescent="0.25">
      <c r="A59" s="1">
        <v>29466</v>
      </c>
      <c r="B59" s="2" t="s">
        <v>67</v>
      </c>
      <c r="C59" s="38">
        <f xml:space="preserve"> SUM(TotalPoints[[#This Row],[دور 1]:[دور 62]])</f>
        <v>15</v>
      </c>
      <c r="D59" s="43">
        <f>COUNTIF(TotalPoints[[#This Row],[دور 1]:[دور 62]], "&gt;0")</f>
        <v>5</v>
      </c>
      <c r="E59" s="1">
        <f>IFERROR(VLOOKUP($A59,Round01[],5,FALSE), 0)</f>
        <v>4</v>
      </c>
      <c r="F59" s="1">
        <f>IFERROR(VLOOKUP($A59,Round02[],5,FALSE), 0)</f>
        <v>0</v>
      </c>
      <c r="G59" s="1">
        <f>IFERROR(VLOOKUP($A59,Round03[],5,FALSE), 0)</f>
        <v>2</v>
      </c>
      <c r="H59" s="1">
        <f>IFERROR(VLOOKUP($A59,Round04[],5,FALSE), 0)</f>
        <v>1</v>
      </c>
      <c r="I59" s="1">
        <f>IFERROR(VLOOKUP($A59,Round05[],5,FALSE), 0)</f>
        <v>1</v>
      </c>
      <c r="J59" s="36">
        <f>IFERROR(VLOOKUP($A59,Round06[],5,FALSE), 0)</f>
        <v>7</v>
      </c>
      <c r="K59" s="1">
        <f>IFERROR(VLOOKUP($A59,Round07[],5,FALSE), 0)</f>
        <v>0</v>
      </c>
      <c r="L59" s="1">
        <f>IFERROR(VLOOKUP($A59,Round08[],5,FALSE), 0)</f>
        <v>0</v>
      </c>
      <c r="M59" s="1">
        <f>IFERROR(VLOOKUP($A59,Round09[],5,FALSE), 0)</f>
        <v>0</v>
      </c>
      <c r="N59" s="1">
        <f>IFERROR(VLOOKUP($A59,Round10[],5,FALSE), 0)</f>
        <v>0</v>
      </c>
      <c r="O59" s="1">
        <f>IFERROR(VLOOKUP($A59,Round11[],5,FALSE), 0)</f>
        <v>0</v>
      </c>
      <c r="P59" s="1">
        <f>IFERROR(VLOOKUP($A59,Round12[],5,FALSE), 0)</f>
        <v>0</v>
      </c>
      <c r="Q59" s="1">
        <f>IFERROR(VLOOKUP($A59,Round13[],5,FALSE), 0)</f>
        <v>0</v>
      </c>
      <c r="R59" s="1">
        <f>IFERROR(VLOOKUP($A59,Round14[],5,FALSE), 0)</f>
        <v>0</v>
      </c>
      <c r="S59" s="1">
        <f>IFERROR(VLOOKUP($A59,Round15[],5,FALSE), 0)</f>
        <v>0</v>
      </c>
      <c r="T59" s="1">
        <f>IFERROR(VLOOKUP($A59,Round16[],5,FALSE), 0)</f>
        <v>0</v>
      </c>
      <c r="U59" s="1">
        <f>IFERROR(VLOOKUP($A59,Round17[],5,FALSE), 0)</f>
        <v>0</v>
      </c>
      <c r="V59" s="1">
        <f>IFERROR(VLOOKUP($A59,Round18[],5,FALSE), 0)</f>
        <v>0</v>
      </c>
      <c r="W59" s="1">
        <f>IFERROR(VLOOKUP($A59,Round19[],5,FALSE), 0)</f>
        <v>0</v>
      </c>
      <c r="X59" s="1">
        <f>IFERROR(VLOOKUP($A59,Round20[],5,FALSE), 0)</f>
        <v>0</v>
      </c>
      <c r="Y59" s="1">
        <f>IFERROR(VLOOKUP($A59,Round21[],5,FALSE), 0)</f>
        <v>0</v>
      </c>
      <c r="Z59" s="1">
        <f>IFERROR(VLOOKUP($A59,Round22[],5,FALSE), 0)</f>
        <v>0</v>
      </c>
      <c r="AA59" s="1">
        <f>IFERROR(VLOOKUP($A59,Round23[],5,FALSE), 0)</f>
        <v>0</v>
      </c>
      <c r="AB59" s="1">
        <f>IFERROR(VLOOKUP($A59,'دور 24'!$A$2:$E$41,5,FALSE), 0)</f>
        <v>0</v>
      </c>
      <c r="AC59" s="1">
        <f>IFERROR(VLOOKUP($A59,Round25[],5,FALSE), 0)</f>
        <v>0</v>
      </c>
      <c r="AD59" s="1">
        <f>IFERROR(VLOOKUP($A59,Round26[],5,FALSE), 0)</f>
        <v>0</v>
      </c>
      <c r="AE59" s="1">
        <f>IFERROR(VLOOKUP($A59,Round27[],5,FALSE), 0)</f>
        <v>0</v>
      </c>
      <c r="AF59" s="1">
        <f>IFERROR(VLOOKUP($A59,Round28[],5,FALSE), 0)</f>
        <v>0</v>
      </c>
      <c r="AG59" s="1">
        <f>IFERROR(VLOOKUP($A59,Round29[],5,FALSE), 0)</f>
        <v>0</v>
      </c>
      <c r="AH59" s="1">
        <f>IFERROR(VLOOKUP($A59,Round30[],5,FALSE), 0)</f>
        <v>0</v>
      </c>
      <c r="AI59" s="1">
        <f>IFERROR(VLOOKUP($A59,Round31[],5,FALSE), 0)</f>
        <v>0</v>
      </c>
      <c r="AJ59" s="1">
        <f>IFERROR(VLOOKUP($A59,Round32[],5,FALSE), 0)</f>
        <v>0</v>
      </c>
      <c r="AK59" s="1">
        <f>IFERROR(VLOOKUP($A59,Round33[],5,FALSE), 0)</f>
        <v>0</v>
      </c>
      <c r="AL59" s="1">
        <f>IFERROR(VLOOKUP($A59,Round34[],5,FALSE), 0)</f>
        <v>0</v>
      </c>
      <c r="AM59" s="1">
        <f>IFERROR(VLOOKUP($A59,Round35[],5,FALSE), 0)</f>
        <v>0</v>
      </c>
      <c r="AN59" s="1">
        <f>IFERROR(VLOOKUP($A59,Round36[],5,FALSE), 0)</f>
        <v>0</v>
      </c>
      <c r="AO59" s="1">
        <f>IFERROR(VLOOKUP($A59,Round37[],5,FALSE), 0)</f>
        <v>0</v>
      </c>
      <c r="AP59" s="1">
        <f>IFERROR(VLOOKUP($A59,Round38[],5,FALSE), 0)</f>
        <v>0</v>
      </c>
      <c r="AQ59" s="1">
        <f>IFERROR(VLOOKUP($A59,Round39[],5,FALSE), 0)</f>
        <v>0</v>
      </c>
      <c r="AR59" s="1">
        <f>IFERROR(VLOOKUP($A59,Round40[],5,FALSE), 0)</f>
        <v>0</v>
      </c>
      <c r="AS59" s="1">
        <f>IFERROR(VLOOKUP($A59,Round41[],5,FALSE), 0)</f>
        <v>0</v>
      </c>
      <c r="AT59" s="1">
        <f>IFERROR(VLOOKUP($A59,Round42[],5,FALSE), 0)</f>
        <v>0</v>
      </c>
      <c r="AU59" s="1">
        <f>IFERROR(VLOOKUP($A59,Round43[],5,FALSE), 0)</f>
        <v>0</v>
      </c>
      <c r="AV59" s="1">
        <f>IFERROR(VLOOKUP($A59,Round44[],5,FALSE), 0)</f>
        <v>0</v>
      </c>
      <c r="AW59" s="1">
        <f>IFERROR(VLOOKUP($A59,Round45[],5,FALSE), 0)</f>
        <v>0</v>
      </c>
      <c r="AX59" s="1">
        <f>IFERROR(VLOOKUP($A59,Round46[],5,FALSE), 0)</f>
        <v>0</v>
      </c>
      <c r="AY59" s="1">
        <f>IFERROR(VLOOKUP($A59,Round47[],5,FALSE), 0)</f>
        <v>0</v>
      </c>
      <c r="AZ59" s="1">
        <f>IFERROR(VLOOKUP($A59,Round48[],5,FALSE), 0)</f>
        <v>0</v>
      </c>
      <c r="BA59" s="1">
        <f>IFERROR(VLOOKUP($A59,Round49[],5,FALSE), 0)</f>
        <v>0</v>
      </c>
      <c r="BB59" s="1">
        <f>IFERROR(VLOOKUP($A59,Round50[],5,FALSE), 0)</f>
        <v>0</v>
      </c>
      <c r="BC59" s="1">
        <f>IFERROR(VLOOKUP($A59,Round51[],5,FALSE), 0)</f>
        <v>0</v>
      </c>
      <c r="BD59" s="1">
        <f>IFERROR(VLOOKUP($A59,Round52[],5,FALSE), 0)</f>
        <v>0</v>
      </c>
      <c r="BE59" s="1">
        <f>IFERROR(VLOOKUP($A59,Round53[],5,FALSE), 0)</f>
        <v>0</v>
      </c>
      <c r="BF59" s="1">
        <f>IFERROR(VLOOKUP($A59,Round54[],5,FALSE), 0)</f>
        <v>0</v>
      </c>
      <c r="BG59" s="1">
        <f>IFERROR(VLOOKUP($A59,Round55[],5,FALSE), 0)</f>
        <v>0</v>
      </c>
      <c r="BH59" s="1">
        <f>IFERROR(VLOOKUP($A59,Round56[],5,FALSE), 0)</f>
        <v>0</v>
      </c>
      <c r="BI59" s="1">
        <f>IFERROR(VLOOKUP($A59,Round57[],5,FALSE), 0)</f>
        <v>0</v>
      </c>
      <c r="BJ59" s="1">
        <f>IFERROR(VLOOKUP($A59,Round58[],5,FALSE), 0)</f>
        <v>0</v>
      </c>
      <c r="BK59" s="1">
        <f>IFERROR(VLOOKUP($A59,Round59[],5,FALSE), 0)</f>
        <v>0</v>
      </c>
      <c r="BL59" s="1">
        <f>IFERROR(VLOOKUP($A59,Round60[],5,FALSE), 0)</f>
        <v>0</v>
      </c>
      <c r="BM59" s="36">
        <f>IFERROR(VLOOKUP($A59,Round61[],5,FALSE), 0)</f>
        <v>0</v>
      </c>
      <c r="BN59" s="36">
        <f>IFERROR(VLOOKUP($A59,Round62[],5,FALSE), 0)</f>
        <v>0</v>
      </c>
    </row>
    <row r="60" spans="1:66" ht="22.5" x14ac:dyDescent="0.25">
      <c r="A60" s="1">
        <v>29594</v>
      </c>
      <c r="B60" s="39" t="s">
        <v>205</v>
      </c>
      <c r="C60" s="37">
        <f xml:space="preserve"> SUM(TotalPoints[[#This Row],[دور 1]:[دور 62]])</f>
        <v>15</v>
      </c>
      <c r="D60" s="42">
        <f>COUNTIF(TotalPoints[[#This Row],[دور 1]:[دور 62]], "&gt;0")</f>
        <v>8</v>
      </c>
      <c r="E60" s="36">
        <f>IFERROR(VLOOKUP($A60,Round01[],5,FALSE), 0)</f>
        <v>0</v>
      </c>
      <c r="F60" s="36">
        <f>IFERROR(VLOOKUP($A60,Round02[],5,FALSE), 0)</f>
        <v>0</v>
      </c>
      <c r="G60" s="36">
        <f>IFERROR(VLOOKUP($A60,Round03[],5,FALSE), 0)</f>
        <v>0</v>
      </c>
      <c r="H60" s="36">
        <f>IFERROR(VLOOKUP($A60,Round04[],5,FALSE), 0)</f>
        <v>0</v>
      </c>
      <c r="I60" s="36">
        <f>IFERROR(VLOOKUP($A60,Round05[],5,FALSE), 0)</f>
        <v>1</v>
      </c>
      <c r="J60" s="36">
        <f>IFERROR(VLOOKUP($A60,Round06[],5,FALSE), 0)</f>
        <v>0</v>
      </c>
      <c r="K60" s="36">
        <f>IFERROR(VLOOKUP($A60,Round07[],5,FALSE), 0)</f>
        <v>0</v>
      </c>
      <c r="L60" s="36">
        <f>IFERROR(VLOOKUP($A60,Round08[],5,FALSE), 0)</f>
        <v>1</v>
      </c>
      <c r="M60" s="36">
        <f>IFERROR(VLOOKUP($A60,Round09[],5,FALSE), 0)</f>
        <v>1</v>
      </c>
      <c r="N60" s="36">
        <f>IFERROR(VLOOKUP($A60,Round10[],5,FALSE), 0)</f>
        <v>2</v>
      </c>
      <c r="O60" s="36">
        <f>IFERROR(VLOOKUP($A60,Round11[],5,FALSE), 0)</f>
        <v>0</v>
      </c>
      <c r="P60" s="36">
        <f>IFERROR(VLOOKUP($A60,Round12[],5,FALSE), 0)</f>
        <v>0</v>
      </c>
      <c r="Q60" s="36">
        <f>IFERROR(VLOOKUP($A60,Round13[],5,FALSE), 0)</f>
        <v>0</v>
      </c>
      <c r="R60" s="36">
        <f>IFERROR(VLOOKUP($A60,Round14[],5,FALSE), 0)</f>
        <v>0</v>
      </c>
      <c r="S60" s="36">
        <f>IFERROR(VLOOKUP($A60,Round15[],5,FALSE), 0)</f>
        <v>0</v>
      </c>
      <c r="T60" s="36">
        <f>IFERROR(VLOOKUP($A60,Round16[],5,FALSE), 0)</f>
        <v>0</v>
      </c>
      <c r="U60" s="36">
        <f>IFERROR(VLOOKUP($A60,Round17[],5,FALSE), 0)</f>
        <v>0</v>
      </c>
      <c r="V60" s="36">
        <f>IFERROR(VLOOKUP($A60,Round18[],5,FALSE), 0)</f>
        <v>2</v>
      </c>
      <c r="W60" s="36">
        <f>IFERROR(VLOOKUP($A60,Round19[],5,FALSE), 0)</f>
        <v>0</v>
      </c>
      <c r="X60" s="36">
        <f>IFERROR(VLOOKUP($A60,Round20[],5,FALSE), 0)</f>
        <v>0</v>
      </c>
      <c r="Y60" s="36">
        <f>IFERROR(VLOOKUP($A60,Round21[],5,FALSE), 0)</f>
        <v>0</v>
      </c>
      <c r="Z60" s="36">
        <f>IFERROR(VLOOKUP($A60,Round22[],5,FALSE), 0)</f>
        <v>0</v>
      </c>
      <c r="AA60" s="36">
        <f>IFERROR(VLOOKUP($A60,Round23[],5,FALSE), 0)</f>
        <v>0</v>
      </c>
      <c r="AB60" s="36">
        <f>IFERROR(VLOOKUP($A60,'دور 24'!$A$2:$E$41,5,FALSE), 0)</f>
        <v>0</v>
      </c>
      <c r="AC60" s="36">
        <f>IFERROR(VLOOKUP($A60,Round25[],5,FALSE), 0)</f>
        <v>0</v>
      </c>
      <c r="AD60" s="36">
        <f>IFERROR(VLOOKUP($A60,Round26[],5,FALSE), 0)</f>
        <v>0</v>
      </c>
      <c r="AE60" s="36">
        <f>IFERROR(VLOOKUP($A60,Round27[],5,FALSE), 0)</f>
        <v>0</v>
      </c>
      <c r="AF60" s="36">
        <f>IFERROR(VLOOKUP($A60,Round28[],5,FALSE), 0)</f>
        <v>0</v>
      </c>
      <c r="AG60" s="36">
        <f>IFERROR(VLOOKUP($A60,Round29[],5,FALSE), 0)</f>
        <v>0</v>
      </c>
      <c r="AH60" s="36">
        <f>IFERROR(VLOOKUP($A60,Round30[],5,FALSE), 0)</f>
        <v>0</v>
      </c>
      <c r="AI60" s="36">
        <f>IFERROR(VLOOKUP($A60,Round31[],5,FALSE), 0)</f>
        <v>0</v>
      </c>
      <c r="AJ60" s="36">
        <f>IFERROR(VLOOKUP($A60,Round32[],5,FALSE), 0)</f>
        <v>0</v>
      </c>
      <c r="AK60" s="36">
        <f>IFERROR(VLOOKUP($A60,Round33[],5,FALSE), 0)</f>
        <v>0</v>
      </c>
      <c r="AL60" s="36">
        <f>IFERROR(VLOOKUP($A60,Round34[],5,FALSE), 0)</f>
        <v>0</v>
      </c>
      <c r="AM60" s="36">
        <f>IFERROR(VLOOKUP($A60,Round35[],5,FALSE), 0)</f>
        <v>0</v>
      </c>
      <c r="AN60" s="36">
        <f>IFERROR(VLOOKUP($A60,Round36[],5,FALSE), 0)</f>
        <v>0</v>
      </c>
      <c r="AO60" s="36">
        <f>IFERROR(VLOOKUP($A60,Round37[],5,FALSE), 0)</f>
        <v>0</v>
      </c>
      <c r="AP60" s="36">
        <f>IFERROR(VLOOKUP($A60,Round38[],5,FALSE), 0)</f>
        <v>0</v>
      </c>
      <c r="AQ60" s="36">
        <f>IFERROR(VLOOKUP($A60,Round39[],5,FALSE), 0)</f>
        <v>0</v>
      </c>
      <c r="AR60" s="36">
        <f>IFERROR(VLOOKUP($A60,Round40[],5,FALSE), 0)</f>
        <v>0</v>
      </c>
      <c r="AS60" s="36">
        <f>IFERROR(VLOOKUP($A60,Round41[],5,FALSE), 0)</f>
        <v>0</v>
      </c>
      <c r="AT60" s="36">
        <f>IFERROR(VLOOKUP($A60,Round42[],5,FALSE), 0)</f>
        <v>0</v>
      </c>
      <c r="AU60" s="36">
        <f>IFERROR(VLOOKUP($A60,Round43[],5,FALSE), 0)</f>
        <v>0</v>
      </c>
      <c r="AV60" s="36">
        <f>IFERROR(VLOOKUP($A60,Round44[],5,FALSE), 0)</f>
        <v>1</v>
      </c>
      <c r="AW60" s="36">
        <f>IFERROR(VLOOKUP($A60,Round45[],5,FALSE), 0)</f>
        <v>2</v>
      </c>
      <c r="AX60" s="36">
        <f>IFERROR(VLOOKUP($A60,Round46[],5,FALSE), 0)</f>
        <v>5</v>
      </c>
      <c r="AY60" s="36">
        <f>IFERROR(VLOOKUP($A60,Round47[],5,FALSE), 0)</f>
        <v>0</v>
      </c>
      <c r="AZ60" s="36">
        <f>IFERROR(VLOOKUP($A60,Round48[],5,FALSE), 0)</f>
        <v>0</v>
      </c>
      <c r="BA60" s="36">
        <f>IFERROR(VLOOKUP($A60,Round49[],5,FALSE), 0)</f>
        <v>0</v>
      </c>
      <c r="BB60" s="36">
        <f>IFERROR(VLOOKUP($A60,Round50[],5,FALSE), 0)</f>
        <v>0</v>
      </c>
      <c r="BC60" s="36">
        <f>IFERROR(VLOOKUP($A60,Round51[],5,FALSE), 0)</f>
        <v>0</v>
      </c>
      <c r="BD60" s="36">
        <f>IFERROR(VLOOKUP($A60,Round52[],5,FALSE), 0)</f>
        <v>0</v>
      </c>
      <c r="BE60" s="36">
        <f>IFERROR(VLOOKUP($A60,Round53[],5,FALSE), 0)</f>
        <v>0</v>
      </c>
      <c r="BF60" s="36">
        <f>IFERROR(VLOOKUP($A60,Round54[],5,FALSE), 0)</f>
        <v>0</v>
      </c>
      <c r="BG60" s="36">
        <f>IFERROR(VLOOKUP($A60,Round55[],5,FALSE), 0)</f>
        <v>0</v>
      </c>
      <c r="BH60" s="36">
        <f>IFERROR(VLOOKUP($A60,Round56[],5,FALSE), 0)</f>
        <v>0</v>
      </c>
      <c r="BI60" s="36">
        <f>IFERROR(VLOOKUP($A60,Round57[],5,FALSE), 0)</f>
        <v>0</v>
      </c>
      <c r="BJ60" s="36">
        <f>IFERROR(VLOOKUP($A60,Round58[],5,FALSE), 0)</f>
        <v>0</v>
      </c>
      <c r="BK60" s="36">
        <f>IFERROR(VLOOKUP($A60,Round59[],5,FALSE), 0)</f>
        <v>0</v>
      </c>
      <c r="BL60" s="36">
        <f>IFERROR(VLOOKUP($A60,Round60[],5,FALSE), 0)</f>
        <v>0</v>
      </c>
      <c r="BM60" s="36">
        <f>IFERROR(VLOOKUP($A60,Round61[],5,FALSE), 0)</f>
        <v>0</v>
      </c>
      <c r="BN60" s="36">
        <f>IFERROR(VLOOKUP($A60,Round62[],5,FALSE), 0)</f>
        <v>0</v>
      </c>
    </row>
    <row r="61" spans="1:66" ht="22.5" x14ac:dyDescent="0.25">
      <c r="A61" s="1">
        <v>29986</v>
      </c>
      <c r="B61" s="39" t="s">
        <v>293</v>
      </c>
      <c r="C61" s="37">
        <f xml:space="preserve"> SUM(TotalPoints[[#This Row],[دور 1]:[دور 62]])</f>
        <v>15</v>
      </c>
      <c r="D61" s="42">
        <f>COUNTIF(TotalPoints[[#This Row],[دور 1]:[دور 62]], "&gt;0")</f>
        <v>2</v>
      </c>
      <c r="E61" s="36">
        <f>IFERROR(VLOOKUP($A61,Round01[],5,FALSE), 0)</f>
        <v>0</v>
      </c>
      <c r="F61" s="36">
        <f>IFERROR(VLOOKUP($A61,Round02[],5,FALSE), 0)</f>
        <v>0</v>
      </c>
      <c r="G61" s="36">
        <f>IFERROR(VLOOKUP($A61,Round03[],5,FALSE), 0)</f>
        <v>0</v>
      </c>
      <c r="H61" s="36">
        <f>IFERROR(VLOOKUP($A61,Round04[],5,FALSE), 0)</f>
        <v>0</v>
      </c>
      <c r="I61" s="36">
        <f>IFERROR(VLOOKUP($A61,Round05[],5,FALSE), 0)</f>
        <v>0</v>
      </c>
      <c r="J61" s="36">
        <f>IFERROR(VLOOKUP($A61,Round06[],5,FALSE), 0)</f>
        <v>0</v>
      </c>
      <c r="K61" s="36">
        <f>IFERROR(VLOOKUP($A61,Round07[],5,FALSE), 0)</f>
        <v>0</v>
      </c>
      <c r="L61" s="36">
        <f>IFERROR(VLOOKUP($A61,Round08[],5,FALSE), 0)</f>
        <v>0</v>
      </c>
      <c r="M61" s="36">
        <f>IFERROR(VLOOKUP($A61,Round09[],5,FALSE), 0)</f>
        <v>0</v>
      </c>
      <c r="N61" s="36">
        <f>IFERROR(VLOOKUP($A61,Round10[],5,FALSE), 0)</f>
        <v>0</v>
      </c>
      <c r="O61" s="36">
        <f>IFERROR(VLOOKUP($A61,Round11[],5,FALSE), 0)</f>
        <v>0</v>
      </c>
      <c r="P61" s="36">
        <f>IFERROR(VLOOKUP($A61,Round12[],5,FALSE), 0)</f>
        <v>0</v>
      </c>
      <c r="Q61" s="36">
        <f>IFERROR(VLOOKUP($A61,Round13[],5,FALSE), 0)</f>
        <v>0</v>
      </c>
      <c r="R61" s="36">
        <f>IFERROR(VLOOKUP($A61,Round14[],5,FALSE), 0)</f>
        <v>0</v>
      </c>
      <c r="S61" s="36">
        <f>IFERROR(VLOOKUP($A61,Round15[],5,FALSE), 0)</f>
        <v>0</v>
      </c>
      <c r="T61" s="36">
        <f>IFERROR(VLOOKUP($A61,Round16[],5,FALSE), 0)</f>
        <v>0</v>
      </c>
      <c r="U61" s="36">
        <f>IFERROR(VLOOKUP($A61,Round17[],5,FALSE), 0)</f>
        <v>0</v>
      </c>
      <c r="V61" s="36">
        <f>IFERROR(VLOOKUP($A61,Round18[],5,FALSE), 0)</f>
        <v>0</v>
      </c>
      <c r="W61" s="36">
        <f>IFERROR(VLOOKUP($A61,Round19[],5,FALSE), 0)</f>
        <v>0</v>
      </c>
      <c r="X61" s="36">
        <f>IFERROR(VLOOKUP($A61,Round20[],5,FALSE), 0)</f>
        <v>0</v>
      </c>
      <c r="Y61" s="36">
        <f>IFERROR(VLOOKUP($A61,Round21[],5,FALSE), 0)</f>
        <v>0</v>
      </c>
      <c r="Z61" s="36">
        <f>IFERROR(VLOOKUP($A61,Round22[],5,FALSE), 0)</f>
        <v>0</v>
      </c>
      <c r="AA61" s="36">
        <f>IFERROR(VLOOKUP($A61,Round23[],5,FALSE), 0)</f>
        <v>0</v>
      </c>
      <c r="AB61" s="36">
        <f>IFERROR(VLOOKUP($A61,'دور 24'!$A$2:$E$41,5,FALSE), 0)</f>
        <v>0</v>
      </c>
      <c r="AC61" s="36">
        <f>IFERROR(VLOOKUP($A61,Round25[],5,FALSE), 0)</f>
        <v>0</v>
      </c>
      <c r="AD61" s="36">
        <f>IFERROR(VLOOKUP($A61,Round26[],5,FALSE), 0)</f>
        <v>0</v>
      </c>
      <c r="AE61" s="36">
        <f>IFERROR(VLOOKUP($A61,Round27[],5,FALSE), 0)</f>
        <v>0</v>
      </c>
      <c r="AF61" s="36">
        <f>IFERROR(VLOOKUP($A61,Round28[],5,FALSE), 0)</f>
        <v>0</v>
      </c>
      <c r="AG61" s="36">
        <f>IFERROR(VLOOKUP($A61,Round29[],5,FALSE), 0)</f>
        <v>0</v>
      </c>
      <c r="AH61" s="36">
        <f>IFERROR(VLOOKUP($A61,Round30[],5,FALSE), 0)</f>
        <v>0</v>
      </c>
      <c r="AI61" s="36">
        <f>IFERROR(VLOOKUP($A61,Round31[],5,FALSE), 0)</f>
        <v>0</v>
      </c>
      <c r="AJ61" s="36">
        <f>IFERROR(VLOOKUP($A61,Round32[],5,FALSE), 0)</f>
        <v>0</v>
      </c>
      <c r="AK61" s="36">
        <f>IFERROR(VLOOKUP($A61,Round33[],5,FALSE), 0)</f>
        <v>0</v>
      </c>
      <c r="AL61" s="36">
        <f>IFERROR(VLOOKUP($A61,Round34[],5,FALSE), 0)</f>
        <v>0</v>
      </c>
      <c r="AM61" s="36">
        <f>IFERROR(VLOOKUP($A61,Round35[],5,FALSE), 0)</f>
        <v>0</v>
      </c>
      <c r="AN61" s="36">
        <f>IFERROR(VLOOKUP($A61,Round36[],5,FALSE), 0)</f>
        <v>0</v>
      </c>
      <c r="AO61" s="36">
        <f>IFERROR(VLOOKUP($A61,Round37[],5,FALSE), 0)</f>
        <v>0</v>
      </c>
      <c r="AP61" s="36">
        <f>IFERROR(VLOOKUP($A61,Round38[],5,FALSE), 0)</f>
        <v>0</v>
      </c>
      <c r="AQ61" s="36">
        <f>IFERROR(VLOOKUP($A61,Round39[],5,FALSE), 0)</f>
        <v>0</v>
      </c>
      <c r="AR61" s="36">
        <f>IFERROR(VLOOKUP($A61,Round40[],5,FALSE), 0)</f>
        <v>0</v>
      </c>
      <c r="AS61" s="36">
        <f>IFERROR(VLOOKUP($A61,Round41[],5,FALSE), 0)</f>
        <v>0</v>
      </c>
      <c r="AT61" s="36">
        <f>IFERROR(VLOOKUP($A61,Round42[],5,FALSE), 0)</f>
        <v>0</v>
      </c>
      <c r="AU61" s="36">
        <f>IFERROR(VLOOKUP($A61,Round43[],5,FALSE), 0)</f>
        <v>0</v>
      </c>
      <c r="AV61" s="36">
        <f>IFERROR(VLOOKUP($A61,Round44[],5,FALSE), 0)</f>
        <v>0</v>
      </c>
      <c r="AW61" s="36">
        <f>IFERROR(VLOOKUP($A61,Round45[],5,FALSE), 0)</f>
        <v>0</v>
      </c>
      <c r="AX61" s="36">
        <f>IFERROR(VLOOKUP($A61,Round46[],5,FALSE), 0)</f>
        <v>0</v>
      </c>
      <c r="AY61" s="36">
        <f>IFERROR(VLOOKUP($A61,Round47[],5,FALSE), 0)</f>
        <v>0</v>
      </c>
      <c r="AZ61" s="36">
        <f>IFERROR(VLOOKUP($A61,Round48[],5,FALSE), 0)</f>
        <v>0</v>
      </c>
      <c r="BA61" s="36">
        <f>IFERROR(VLOOKUP($A61,Round49[],5,FALSE), 0)</f>
        <v>10</v>
      </c>
      <c r="BB61" s="36">
        <f>IFERROR(VLOOKUP($A61,Round50[],5,FALSE), 0)</f>
        <v>5</v>
      </c>
      <c r="BC61" s="36">
        <f>IFERROR(VLOOKUP($A61,Round51[],5,FALSE), 0)</f>
        <v>0</v>
      </c>
      <c r="BD61" s="36">
        <f>IFERROR(VLOOKUP($A61,Round52[],5,FALSE), 0)</f>
        <v>0</v>
      </c>
      <c r="BE61" s="36">
        <f>IFERROR(VLOOKUP($A61,Round53[],5,FALSE), 0)</f>
        <v>0</v>
      </c>
      <c r="BF61" s="36">
        <f>IFERROR(VLOOKUP($A61,Round54[],5,FALSE), 0)</f>
        <v>0</v>
      </c>
      <c r="BG61" s="36">
        <f>IFERROR(VLOOKUP($A61,Round55[],5,FALSE), 0)</f>
        <v>0</v>
      </c>
      <c r="BH61" s="36">
        <f>IFERROR(VLOOKUP($A61,Round56[],5,FALSE), 0)</f>
        <v>0</v>
      </c>
      <c r="BI61" s="36">
        <f>IFERROR(VLOOKUP($A61,Round57[],5,FALSE), 0)</f>
        <v>0</v>
      </c>
      <c r="BJ61" s="36">
        <f>IFERROR(VLOOKUP($A61,Round58[],5,FALSE), 0)</f>
        <v>0</v>
      </c>
      <c r="BK61" s="36">
        <f>IFERROR(VLOOKUP($A61,Round59[],5,FALSE), 0)</f>
        <v>0</v>
      </c>
      <c r="BL61" s="36">
        <f>IFERROR(VLOOKUP($A61,Round60[],5,FALSE), 0)</f>
        <v>0</v>
      </c>
      <c r="BM61" s="36">
        <f>IFERROR(VLOOKUP($A61,Round61[],5,FALSE), 0)</f>
        <v>0</v>
      </c>
      <c r="BN61" s="36">
        <f>IFERROR(VLOOKUP($A61,Round62[],5,FALSE), 0)</f>
        <v>0</v>
      </c>
    </row>
    <row r="62" spans="1:66" ht="22.5" x14ac:dyDescent="0.25">
      <c r="A62" s="1">
        <v>28965</v>
      </c>
      <c r="B62" s="39" t="s">
        <v>157</v>
      </c>
      <c r="C62" s="37">
        <f xml:space="preserve"> SUM(TotalPoints[[#This Row],[دور 1]:[دور 62]])</f>
        <v>14</v>
      </c>
      <c r="D62" s="42">
        <f>COUNTIF(TotalPoints[[#This Row],[دور 1]:[دور 62]], "&gt;0")</f>
        <v>5</v>
      </c>
      <c r="E62" s="36">
        <f>IFERROR(VLOOKUP($A62,Round01[],5,FALSE), 0)</f>
        <v>2</v>
      </c>
      <c r="F62" s="36">
        <f>IFERROR(VLOOKUP($A62,Round02[],5,FALSE), 0)</f>
        <v>0</v>
      </c>
      <c r="G62" s="36">
        <f>IFERROR(VLOOKUP($A62,Round03[],5,FALSE), 0)</f>
        <v>0</v>
      </c>
      <c r="H62" s="36">
        <f>IFERROR(VLOOKUP($A62,Round04[],5,FALSE), 0)</f>
        <v>3</v>
      </c>
      <c r="I62" s="36">
        <f>IFERROR(VLOOKUP($A62,Round05[],5,FALSE), 0)</f>
        <v>3</v>
      </c>
      <c r="J62" s="36">
        <f>IFERROR(VLOOKUP($A62,Round06[],5,FALSE), 0)</f>
        <v>0</v>
      </c>
      <c r="K62" s="36">
        <f>IFERROR(VLOOKUP($A62,Round07[],5,FALSE), 0)</f>
        <v>0</v>
      </c>
      <c r="L62" s="36">
        <f>IFERROR(VLOOKUP($A62,Round08[],5,FALSE), 0)</f>
        <v>4</v>
      </c>
      <c r="M62" s="36">
        <f>IFERROR(VLOOKUP($A62,Round09[],5,FALSE), 0)</f>
        <v>0</v>
      </c>
      <c r="N62" s="36">
        <f>IFERROR(VLOOKUP($A62,Round10[],5,FALSE), 0)</f>
        <v>0</v>
      </c>
      <c r="O62" s="36">
        <f>IFERROR(VLOOKUP($A62,Round11[],5,FALSE), 0)</f>
        <v>0</v>
      </c>
      <c r="P62" s="36">
        <f>IFERROR(VLOOKUP($A62,Round12[],5,FALSE), 0)</f>
        <v>2</v>
      </c>
      <c r="Q62" s="36">
        <f>IFERROR(VLOOKUP($A62,Round13[],5,FALSE), 0)</f>
        <v>0</v>
      </c>
      <c r="R62" s="36">
        <f>IFERROR(VLOOKUP($A62,Round14[],5,FALSE), 0)</f>
        <v>0</v>
      </c>
      <c r="S62" s="36">
        <f>IFERROR(VLOOKUP($A62,Round15[],5,FALSE), 0)</f>
        <v>0</v>
      </c>
      <c r="T62" s="36">
        <f>IFERROR(VLOOKUP($A62,Round16[],5,FALSE), 0)</f>
        <v>0</v>
      </c>
      <c r="U62" s="36">
        <f>IFERROR(VLOOKUP($A62,Round17[],5,FALSE), 0)</f>
        <v>0</v>
      </c>
      <c r="V62" s="36">
        <f>IFERROR(VLOOKUP($A62,Round18[],5,FALSE), 0)</f>
        <v>0</v>
      </c>
      <c r="W62" s="36">
        <f>IFERROR(VLOOKUP($A62,Round19[],5,FALSE), 0)</f>
        <v>0</v>
      </c>
      <c r="X62" s="36">
        <f>IFERROR(VLOOKUP($A62,Round20[],5,FALSE), 0)</f>
        <v>0</v>
      </c>
      <c r="Y62" s="36">
        <f>IFERROR(VLOOKUP($A62,Round21[],5,FALSE), 0)</f>
        <v>0</v>
      </c>
      <c r="Z62" s="36">
        <f>IFERROR(VLOOKUP($A62,Round22[],5,FALSE), 0)</f>
        <v>0</v>
      </c>
      <c r="AA62" s="36">
        <f>IFERROR(VLOOKUP($A62,Round23[],5,FALSE), 0)</f>
        <v>0</v>
      </c>
      <c r="AB62" s="36">
        <f>IFERROR(VLOOKUP($A62,'دور 24'!$A$2:$E$41,5,FALSE), 0)</f>
        <v>0</v>
      </c>
      <c r="AC62" s="36">
        <f>IFERROR(VLOOKUP($A62,Round25[],5,FALSE), 0)</f>
        <v>0</v>
      </c>
      <c r="AD62" s="36">
        <f>IFERROR(VLOOKUP($A62,Round26[],5,FALSE), 0)</f>
        <v>0</v>
      </c>
      <c r="AE62" s="36">
        <f>IFERROR(VLOOKUP($A62,Round27[],5,FALSE), 0)</f>
        <v>0</v>
      </c>
      <c r="AF62" s="36">
        <f>IFERROR(VLOOKUP($A62,Round28[],5,FALSE), 0)</f>
        <v>0</v>
      </c>
      <c r="AG62" s="36">
        <f>IFERROR(VLOOKUP($A62,Round29[],5,FALSE), 0)</f>
        <v>0</v>
      </c>
      <c r="AH62" s="36">
        <f>IFERROR(VLOOKUP($A62,Round30[],5,FALSE), 0)</f>
        <v>0</v>
      </c>
      <c r="AI62" s="36">
        <f>IFERROR(VLOOKUP($A62,Round31[],5,FALSE), 0)</f>
        <v>0</v>
      </c>
      <c r="AJ62" s="36">
        <f>IFERROR(VLOOKUP($A62,Round32[],5,FALSE), 0)</f>
        <v>0</v>
      </c>
      <c r="AK62" s="36">
        <f>IFERROR(VLOOKUP($A62,Round33[],5,FALSE), 0)</f>
        <v>0</v>
      </c>
      <c r="AL62" s="36">
        <f>IFERROR(VLOOKUP($A62,Round34[],5,FALSE), 0)</f>
        <v>0</v>
      </c>
      <c r="AM62" s="36">
        <f>IFERROR(VLOOKUP($A62,Round35[],5,FALSE), 0)</f>
        <v>0</v>
      </c>
      <c r="AN62" s="36">
        <f>IFERROR(VLOOKUP($A62,Round36[],5,FALSE), 0)</f>
        <v>0</v>
      </c>
      <c r="AO62" s="36">
        <f>IFERROR(VLOOKUP($A62,Round37[],5,FALSE), 0)</f>
        <v>0</v>
      </c>
      <c r="AP62" s="36">
        <f>IFERROR(VLOOKUP($A62,Round38[],5,FALSE), 0)</f>
        <v>0</v>
      </c>
      <c r="AQ62" s="36">
        <f>IFERROR(VLOOKUP($A62,Round39[],5,FALSE), 0)</f>
        <v>0</v>
      </c>
      <c r="AR62" s="36">
        <f>IFERROR(VLOOKUP($A62,Round40[],5,FALSE), 0)</f>
        <v>0</v>
      </c>
      <c r="AS62" s="36">
        <f>IFERROR(VLOOKUP($A62,Round41[],5,FALSE), 0)</f>
        <v>0</v>
      </c>
      <c r="AT62" s="36">
        <f>IFERROR(VLOOKUP($A62,Round42[],5,FALSE), 0)</f>
        <v>0</v>
      </c>
      <c r="AU62" s="36">
        <f>IFERROR(VLOOKUP($A62,Round43[],5,FALSE), 0)</f>
        <v>0</v>
      </c>
      <c r="AV62" s="36">
        <f>IFERROR(VLOOKUP($A62,Round44[],5,FALSE), 0)</f>
        <v>0</v>
      </c>
      <c r="AW62" s="36">
        <f>IFERROR(VLOOKUP($A62,Round45[],5,FALSE), 0)</f>
        <v>0</v>
      </c>
      <c r="AX62" s="36">
        <f>IFERROR(VLOOKUP($A62,Round46[],5,FALSE), 0)</f>
        <v>0</v>
      </c>
      <c r="AY62" s="36">
        <f>IFERROR(VLOOKUP($A62,Round47[],5,FALSE), 0)</f>
        <v>0</v>
      </c>
      <c r="AZ62" s="36">
        <f>IFERROR(VLOOKUP($A62,Round48[],5,FALSE), 0)</f>
        <v>0</v>
      </c>
      <c r="BA62" s="36">
        <f>IFERROR(VLOOKUP($A62,Round49[],5,FALSE), 0)</f>
        <v>0</v>
      </c>
      <c r="BB62" s="36">
        <f>IFERROR(VLOOKUP($A62,Round50[],5,FALSE), 0)</f>
        <v>0</v>
      </c>
      <c r="BC62" s="36">
        <f>IFERROR(VLOOKUP($A62,Round51[],5,FALSE), 0)</f>
        <v>0</v>
      </c>
      <c r="BD62" s="36">
        <f>IFERROR(VLOOKUP($A62,Round52[],5,FALSE), 0)</f>
        <v>0</v>
      </c>
      <c r="BE62" s="36">
        <f>IFERROR(VLOOKUP($A62,Round53[],5,FALSE), 0)</f>
        <v>0</v>
      </c>
      <c r="BF62" s="36">
        <f>IFERROR(VLOOKUP($A62,Round54[],5,FALSE), 0)</f>
        <v>0</v>
      </c>
      <c r="BG62" s="36">
        <f>IFERROR(VLOOKUP($A62,Round55[],5,FALSE), 0)</f>
        <v>0</v>
      </c>
      <c r="BH62" s="36">
        <f>IFERROR(VLOOKUP($A62,Round56[],5,FALSE), 0)</f>
        <v>0</v>
      </c>
      <c r="BI62" s="36">
        <f>IFERROR(VLOOKUP($A62,Round57[],5,FALSE), 0)</f>
        <v>0</v>
      </c>
      <c r="BJ62" s="36">
        <f>IFERROR(VLOOKUP($A62,Round58[],5,FALSE), 0)</f>
        <v>0</v>
      </c>
      <c r="BK62" s="36">
        <f>IFERROR(VLOOKUP($A62,Round59[],5,FALSE), 0)</f>
        <v>0</v>
      </c>
      <c r="BL62" s="36">
        <f>IFERROR(VLOOKUP($A62,Round60[],5,FALSE), 0)</f>
        <v>0</v>
      </c>
      <c r="BM62" s="36">
        <f>IFERROR(VLOOKUP($A62,Round61[],5,FALSE), 0)</f>
        <v>0</v>
      </c>
      <c r="BN62" s="36">
        <f>IFERROR(VLOOKUP($A62,Round62[],5,FALSE), 0)</f>
        <v>0</v>
      </c>
    </row>
    <row r="63" spans="1:66" ht="22.5" x14ac:dyDescent="0.25">
      <c r="A63" s="1">
        <v>24923</v>
      </c>
      <c r="B63" s="39" t="s">
        <v>268</v>
      </c>
      <c r="C63" s="37">
        <f xml:space="preserve"> SUM(TotalPoints[[#This Row],[دور 1]:[دور 62]])</f>
        <v>14</v>
      </c>
      <c r="D63" s="42">
        <f>COUNTIF(TotalPoints[[#This Row],[دور 1]:[دور 62]], "&gt;0")</f>
        <v>5</v>
      </c>
      <c r="E63" s="36">
        <f>IFERROR(VLOOKUP($A63,Round01[],5,FALSE), 0)</f>
        <v>0</v>
      </c>
      <c r="F63" s="36">
        <f>IFERROR(VLOOKUP($A63,Round02[],5,FALSE), 0)</f>
        <v>0</v>
      </c>
      <c r="G63" s="36">
        <f>IFERROR(VLOOKUP($A63,Round03[],5,FALSE), 0)</f>
        <v>0</v>
      </c>
      <c r="H63" s="36">
        <f>IFERROR(VLOOKUP($A63,Round04[],5,FALSE), 0)</f>
        <v>0</v>
      </c>
      <c r="I63" s="36">
        <f>IFERROR(VLOOKUP($A63,Round05[],5,FALSE), 0)</f>
        <v>0</v>
      </c>
      <c r="J63" s="36">
        <f>IFERROR(VLOOKUP($A63,Round06[],5,FALSE), 0)</f>
        <v>0</v>
      </c>
      <c r="K63" s="36">
        <f>IFERROR(VLOOKUP($A63,Round07[],5,FALSE), 0)</f>
        <v>0</v>
      </c>
      <c r="L63" s="36">
        <f>IFERROR(VLOOKUP($A63,Round08[],5,FALSE), 0)</f>
        <v>0</v>
      </c>
      <c r="M63" s="36">
        <f>IFERROR(VLOOKUP($A63,Round09[],5,FALSE), 0)</f>
        <v>0</v>
      </c>
      <c r="N63" s="36">
        <f>IFERROR(VLOOKUP($A63,Round10[],5,FALSE), 0)</f>
        <v>0</v>
      </c>
      <c r="O63" s="36">
        <f>IFERROR(VLOOKUP($A63,Round11[],5,FALSE), 0)</f>
        <v>0</v>
      </c>
      <c r="P63" s="36">
        <f>IFERROR(VLOOKUP($A63,Round12[],5,FALSE), 0)</f>
        <v>0</v>
      </c>
      <c r="Q63" s="36">
        <f>IFERROR(VLOOKUP($A63,Round13[],5,FALSE), 0)</f>
        <v>0</v>
      </c>
      <c r="R63" s="36">
        <f>IFERROR(VLOOKUP($A63,Round14[],5,FALSE), 0)</f>
        <v>0</v>
      </c>
      <c r="S63" s="36">
        <f>IFERROR(VLOOKUP($A63,Round15[],5,FALSE), 0)</f>
        <v>0</v>
      </c>
      <c r="T63" s="36">
        <f>IFERROR(VLOOKUP($A63,Round16[],5,FALSE), 0)</f>
        <v>0</v>
      </c>
      <c r="U63" s="36">
        <f>IFERROR(VLOOKUP($A63,Round17[],5,FALSE), 0)</f>
        <v>0</v>
      </c>
      <c r="V63" s="36">
        <f>IFERROR(VLOOKUP($A63,Round18[],5,FALSE), 0)</f>
        <v>0</v>
      </c>
      <c r="W63" s="36">
        <f>IFERROR(VLOOKUP($A63,Round19[],5,FALSE), 0)</f>
        <v>0</v>
      </c>
      <c r="X63" s="36">
        <f>IFERROR(VLOOKUP($A63,Round20[],5,FALSE), 0)</f>
        <v>0</v>
      </c>
      <c r="Y63" s="36">
        <f>IFERROR(VLOOKUP($A63,Round21[],5,FALSE), 0)</f>
        <v>6</v>
      </c>
      <c r="Z63" s="36">
        <f>IFERROR(VLOOKUP($A63,Round22[],5,FALSE), 0)</f>
        <v>0</v>
      </c>
      <c r="AA63" s="36">
        <f>IFERROR(VLOOKUP($A63,Round23[],5,FALSE), 0)</f>
        <v>2</v>
      </c>
      <c r="AB63" s="36">
        <f>IFERROR(VLOOKUP($A63,'دور 24'!$A$2:$E$41,5,FALSE), 0)</f>
        <v>0</v>
      </c>
      <c r="AC63" s="36">
        <f>IFERROR(VLOOKUP($A63,Round25[],5,FALSE), 0)</f>
        <v>1</v>
      </c>
      <c r="AD63" s="36">
        <f>IFERROR(VLOOKUP($A63,Round26[],5,FALSE), 0)</f>
        <v>1</v>
      </c>
      <c r="AE63" s="36">
        <f>IFERROR(VLOOKUP($A63,Round27[],5,FALSE), 0)</f>
        <v>4</v>
      </c>
      <c r="AF63" s="36">
        <f>IFERROR(VLOOKUP($A63,Round28[],5,FALSE), 0)</f>
        <v>0</v>
      </c>
      <c r="AG63" s="36">
        <f>IFERROR(VLOOKUP($A63,Round29[],5,FALSE), 0)</f>
        <v>0</v>
      </c>
      <c r="AH63" s="36">
        <f>IFERROR(VLOOKUP($A63,Round30[],5,FALSE), 0)</f>
        <v>0</v>
      </c>
      <c r="AI63" s="36">
        <f>IFERROR(VLOOKUP($A63,Round31[],5,FALSE), 0)</f>
        <v>0</v>
      </c>
      <c r="AJ63" s="36">
        <f>IFERROR(VLOOKUP($A63,Round32[],5,FALSE), 0)</f>
        <v>0</v>
      </c>
      <c r="AK63" s="36">
        <f>IFERROR(VLOOKUP($A63,Round33[],5,FALSE), 0)</f>
        <v>0</v>
      </c>
      <c r="AL63" s="36">
        <f>IFERROR(VLOOKUP($A63,Round34[],5,FALSE), 0)</f>
        <v>0</v>
      </c>
      <c r="AM63" s="36">
        <f>IFERROR(VLOOKUP($A63,Round35[],5,FALSE), 0)</f>
        <v>0</v>
      </c>
      <c r="AN63" s="36">
        <f>IFERROR(VLOOKUP($A63,Round36[],5,FALSE), 0)</f>
        <v>0</v>
      </c>
      <c r="AO63" s="36">
        <f>IFERROR(VLOOKUP($A63,Round37[],5,FALSE), 0)</f>
        <v>0</v>
      </c>
      <c r="AP63" s="36">
        <f>IFERROR(VLOOKUP($A63,Round38[],5,FALSE), 0)</f>
        <v>0</v>
      </c>
      <c r="AQ63" s="36">
        <f>IFERROR(VLOOKUP($A63,Round39[],5,FALSE), 0)</f>
        <v>0</v>
      </c>
      <c r="AR63" s="36">
        <f>IFERROR(VLOOKUP($A63,Round40[],5,FALSE), 0)</f>
        <v>0</v>
      </c>
      <c r="AS63" s="36">
        <f>IFERROR(VLOOKUP($A63,Round41[],5,FALSE), 0)</f>
        <v>0</v>
      </c>
      <c r="AT63" s="36">
        <f>IFERROR(VLOOKUP($A63,Round42[],5,FALSE), 0)</f>
        <v>0</v>
      </c>
      <c r="AU63" s="36">
        <f>IFERROR(VLOOKUP($A63,Round43[],5,FALSE), 0)</f>
        <v>0</v>
      </c>
      <c r="AV63" s="36">
        <f>IFERROR(VLOOKUP($A63,Round44[],5,FALSE), 0)</f>
        <v>0</v>
      </c>
      <c r="AW63" s="36">
        <f>IFERROR(VLOOKUP($A63,Round45[],5,FALSE), 0)</f>
        <v>0</v>
      </c>
      <c r="AX63" s="36">
        <f>IFERROR(VLOOKUP($A63,Round46[],5,FALSE), 0)</f>
        <v>0</v>
      </c>
      <c r="AY63" s="36">
        <f>IFERROR(VLOOKUP($A63,Round47[],5,FALSE), 0)</f>
        <v>0</v>
      </c>
      <c r="AZ63" s="36">
        <f>IFERROR(VLOOKUP($A63,Round48[],5,FALSE), 0)</f>
        <v>0</v>
      </c>
      <c r="BA63" s="36">
        <f>IFERROR(VLOOKUP($A63,Round49[],5,FALSE), 0)</f>
        <v>0</v>
      </c>
      <c r="BB63" s="36">
        <f>IFERROR(VLOOKUP($A63,Round50[],5,FALSE), 0)</f>
        <v>0</v>
      </c>
      <c r="BC63" s="36">
        <f>IFERROR(VLOOKUP($A63,Round51[],5,FALSE), 0)</f>
        <v>0</v>
      </c>
      <c r="BD63" s="36">
        <f>IFERROR(VLOOKUP($A63,Round52[],5,FALSE), 0)</f>
        <v>0</v>
      </c>
      <c r="BE63" s="36">
        <f>IFERROR(VLOOKUP($A63,Round53[],5,FALSE), 0)</f>
        <v>0</v>
      </c>
      <c r="BF63" s="36">
        <f>IFERROR(VLOOKUP($A63,Round54[],5,FALSE), 0)</f>
        <v>0</v>
      </c>
      <c r="BG63" s="36">
        <f>IFERROR(VLOOKUP($A63,Round55[],5,FALSE), 0)</f>
        <v>0</v>
      </c>
      <c r="BH63" s="36">
        <f>IFERROR(VLOOKUP($A63,Round56[],5,FALSE), 0)</f>
        <v>0</v>
      </c>
      <c r="BI63" s="36">
        <f>IFERROR(VLOOKUP($A63,Round57[],5,FALSE), 0)</f>
        <v>0</v>
      </c>
      <c r="BJ63" s="36">
        <f>IFERROR(VLOOKUP($A63,Round58[],5,FALSE), 0)</f>
        <v>0</v>
      </c>
      <c r="BK63" s="36">
        <f>IFERROR(VLOOKUP($A63,Round59[],5,FALSE), 0)</f>
        <v>0</v>
      </c>
      <c r="BL63" s="36">
        <f>IFERROR(VLOOKUP($A63,Round60[],5,FALSE), 0)</f>
        <v>0</v>
      </c>
      <c r="BM63" s="36">
        <f>IFERROR(VLOOKUP($A63,Round61[],5,FALSE), 0)</f>
        <v>0</v>
      </c>
      <c r="BN63" s="36">
        <f>IFERROR(VLOOKUP($A63,Round62[],5,FALSE), 0)</f>
        <v>0</v>
      </c>
    </row>
    <row r="64" spans="1:66" ht="22.5" x14ac:dyDescent="0.25">
      <c r="A64" s="1">
        <v>29812</v>
      </c>
      <c r="B64" s="39" t="s">
        <v>272</v>
      </c>
      <c r="C64" s="37">
        <f xml:space="preserve"> SUM(TotalPoints[[#This Row],[دور 1]:[دور 62]])</f>
        <v>14</v>
      </c>
      <c r="D64" s="42">
        <f>COUNTIF(TotalPoints[[#This Row],[دور 1]:[دور 62]], "&gt;0")</f>
        <v>3</v>
      </c>
      <c r="E64" s="36">
        <f>IFERROR(VLOOKUP($A64,Round01[],5,FALSE), 0)</f>
        <v>0</v>
      </c>
      <c r="F64" s="36">
        <f>IFERROR(VLOOKUP($A64,Round02[],5,FALSE), 0)</f>
        <v>0</v>
      </c>
      <c r="G64" s="36">
        <f>IFERROR(VLOOKUP($A64,Round03[],5,FALSE), 0)</f>
        <v>0</v>
      </c>
      <c r="H64" s="36">
        <f>IFERROR(VLOOKUP($A64,Round04[],5,FALSE), 0)</f>
        <v>0</v>
      </c>
      <c r="I64" s="36">
        <f>IFERROR(VLOOKUP($A64,Round05[],5,FALSE), 0)</f>
        <v>0</v>
      </c>
      <c r="J64" s="36">
        <f>IFERROR(VLOOKUP($A64,Round06[],5,FALSE), 0)</f>
        <v>0</v>
      </c>
      <c r="K64" s="36">
        <f>IFERROR(VLOOKUP($A64,Round07[],5,FALSE), 0)</f>
        <v>0</v>
      </c>
      <c r="L64" s="36">
        <f>IFERROR(VLOOKUP($A64,Round08[],5,FALSE), 0)</f>
        <v>0</v>
      </c>
      <c r="M64" s="36">
        <f>IFERROR(VLOOKUP($A64,Round09[],5,FALSE), 0)</f>
        <v>0</v>
      </c>
      <c r="N64" s="36">
        <f>IFERROR(VLOOKUP($A64,Round10[],5,FALSE), 0)</f>
        <v>0</v>
      </c>
      <c r="O64" s="36">
        <f>IFERROR(VLOOKUP($A64,Round11[],5,FALSE), 0)</f>
        <v>0</v>
      </c>
      <c r="P64" s="36">
        <f>IFERROR(VLOOKUP($A64,Round12[],5,FALSE), 0)</f>
        <v>0</v>
      </c>
      <c r="Q64" s="36">
        <f>IFERROR(VLOOKUP($A64,Round13[],5,FALSE), 0)</f>
        <v>0</v>
      </c>
      <c r="R64" s="36">
        <f>IFERROR(VLOOKUP($A64,Round14[],5,FALSE), 0)</f>
        <v>0</v>
      </c>
      <c r="S64" s="36">
        <f>IFERROR(VLOOKUP($A64,Round15[],5,FALSE), 0)</f>
        <v>0</v>
      </c>
      <c r="T64" s="36">
        <f>IFERROR(VLOOKUP($A64,Round16[],5,FALSE), 0)</f>
        <v>0</v>
      </c>
      <c r="U64" s="36">
        <f>IFERROR(VLOOKUP($A64,Round17[],5,FALSE), 0)</f>
        <v>0</v>
      </c>
      <c r="V64" s="36">
        <f>IFERROR(VLOOKUP($A64,Round18[],5,FALSE), 0)</f>
        <v>0</v>
      </c>
      <c r="W64" s="36">
        <f>IFERROR(VLOOKUP($A64,Round19[],5,FALSE), 0)</f>
        <v>0</v>
      </c>
      <c r="X64" s="36">
        <f>IFERROR(VLOOKUP($A64,Round20[],5,FALSE), 0)</f>
        <v>0</v>
      </c>
      <c r="Y64" s="36">
        <f>IFERROR(VLOOKUP($A64,Round21[],5,FALSE), 0)</f>
        <v>0</v>
      </c>
      <c r="Z64" s="36">
        <f>IFERROR(VLOOKUP($A64,Round22[],5,FALSE), 0)</f>
        <v>0</v>
      </c>
      <c r="AA64" s="36">
        <f>IFERROR(VLOOKUP($A64,Round23[],5,FALSE), 0)</f>
        <v>0</v>
      </c>
      <c r="AB64" s="36">
        <f>IFERROR(VLOOKUP($A64,'دور 24'!$A$2:$E$41,5,FALSE), 0)</f>
        <v>0</v>
      </c>
      <c r="AC64" s="36">
        <f>IFERROR(VLOOKUP($A64,Round25[],5,FALSE), 0)</f>
        <v>0</v>
      </c>
      <c r="AD64" s="36">
        <f>IFERROR(VLOOKUP($A64,Round26[],5,FALSE), 0)</f>
        <v>0</v>
      </c>
      <c r="AE64" s="36">
        <f>IFERROR(VLOOKUP($A64,Round27[],5,FALSE), 0)</f>
        <v>0</v>
      </c>
      <c r="AF64" s="36">
        <f>IFERROR(VLOOKUP($A64,Round28[],5,FALSE), 0)</f>
        <v>0</v>
      </c>
      <c r="AG64" s="36">
        <f>IFERROR(VLOOKUP($A64,Round29[],5,FALSE), 0)</f>
        <v>6</v>
      </c>
      <c r="AH64" s="36">
        <f>IFERROR(VLOOKUP($A64,Round30[],5,FALSE), 0)</f>
        <v>0</v>
      </c>
      <c r="AI64" s="36">
        <f>IFERROR(VLOOKUP($A64,Round31[],5,FALSE), 0)</f>
        <v>3</v>
      </c>
      <c r="AJ64" s="36">
        <f>IFERROR(VLOOKUP($A64,Round32[],5,FALSE), 0)</f>
        <v>5</v>
      </c>
      <c r="AK64" s="36">
        <f>IFERROR(VLOOKUP($A64,Round33[],5,FALSE), 0)</f>
        <v>0</v>
      </c>
      <c r="AL64" s="36">
        <f>IFERROR(VLOOKUP($A64,Round34[],5,FALSE), 0)</f>
        <v>0</v>
      </c>
      <c r="AM64" s="36">
        <f>IFERROR(VLOOKUP($A64,Round35[],5,FALSE), 0)</f>
        <v>0</v>
      </c>
      <c r="AN64" s="36">
        <f>IFERROR(VLOOKUP($A64,Round36[],5,FALSE), 0)</f>
        <v>0</v>
      </c>
      <c r="AO64" s="36">
        <f>IFERROR(VLOOKUP($A64,Round37[],5,FALSE), 0)</f>
        <v>0</v>
      </c>
      <c r="AP64" s="36">
        <f>IFERROR(VLOOKUP($A64,Round38[],5,FALSE), 0)</f>
        <v>0</v>
      </c>
      <c r="AQ64" s="36">
        <f>IFERROR(VLOOKUP($A64,Round39[],5,FALSE), 0)</f>
        <v>0</v>
      </c>
      <c r="AR64" s="36">
        <f>IFERROR(VLOOKUP($A64,Round40[],5,FALSE), 0)</f>
        <v>0</v>
      </c>
      <c r="AS64" s="36">
        <f>IFERROR(VLOOKUP($A64,Round41[],5,FALSE), 0)</f>
        <v>0</v>
      </c>
      <c r="AT64" s="36">
        <f>IFERROR(VLOOKUP($A64,Round42[],5,FALSE), 0)</f>
        <v>0</v>
      </c>
      <c r="AU64" s="36">
        <f>IFERROR(VLOOKUP($A64,Round43[],5,FALSE), 0)</f>
        <v>0</v>
      </c>
      <c r="AV64" s="36">
        <f>IFERROR(VLOOKUP($A64,Round44[],5,FALSE), 0)</f>
        <v>0</v>
      </c>
      <c r="AW64" s="36">
        <f>IFERROR(VLOOKUP($A64,Round45[],5,FALSE), 0)</f>
        <v>0</v>
      </c>
      <c r="AX64" s="36">
        <f>IFERROR(VLOOKUP($A64,Round46[],5,FALSE), 0)</f>
        <v>0</v>
      </c>
      <c r="AY64" s="36">
        <f>IFERROR(VLOOKUP($A64,Round47[],5,FALSE), 0)</f>
        <v>0</v>
      </c>
      <c r="AZ64" s="36">
        <f>IFERROR(VLOOKUP($A64,Round48[],5,FALSE), 0)</f>
        <v>0</v>
      </c>
      <c r="BA64" s="36">
        <f>IFERROR(VLOOKUP($A64,Round49[],5,FALSE), 0)</f>
        <v>0</v>
      </c>
      <c r="BB64" s="36">
        <f>IFERROR(VLOOKUP($A64,Round50[],5,FALSE), 0)</f>
        <v>0</v>
      </c>
      <c r="BC64" s="36">
        <f>IFERROR(VLOOKUP($A64,Round51[],5,FALSE), 0)</f>
        <v>0</v>
      </c>
      <c r="BD64" s="36">
        <f>IFERROR(VLOOKUP($A64,Round52[],5,FALSE), 0)</f>
        <v>0</v>
      </c>
      <c r="BE64" s="36">
        <f>IFERROR(VLOOKUP($A64,Round53[],5,FALSE), 0)</f>
        <v>0</v>
      </c>
      <c r="BF64" s="36">
        <f>IFERROR(VLOOKUP($A64,Round54[],5,FALSE), 0)</f>
        <v>0</v>
      </c>
      <c r="BG64" s="36">
        <f>IFERROR(VLOOKUP($A64,Round55[],5,FALSE), 0)</f>
        <v>0</v>
      </c>
      <c r="BH64" s="36">
        <f>IFERROR(VLOOKUP($A64,Round56[],5,FALSE), 0)</f>
        <v>0</v>
      </c>
      <c r="BI64" s="36">
        <f>IFERROR(VLOOKUP($A64,Round57[],5,FALSE), 0)</f>
        <v>0</v>
      </c>
      <c r="BJ64" s="36">
        <f>IFERROR(VLOOKUP($A64,Round58[],5,FALSE), 0)</f>
        <v>0</v>
      </c>
      <c r="BK64" s="36">
        <f>IFERROR(VLOOKUP($A64,Round59[],5,FALSE), 0)</f>
        <v>0</v>
      </c>
      <c r="BL64" s="36">
        <f>IFERROR(VLOOKUP($A64,Round60[],5,FALSE), 0)</f>
        <v>0</v>
      </c>
      <c r="BM64" s="36">
        <f>IFERROR(VLOOKUP($A64,Round61[],5,FALSE), 0)</f>
        <v>0</v>
      </c>
      <c r="BN64" s="36">
        <f>IFERROR(VLOOKUP($A64,Round62[],5,FALSE), 0)</f>
        <v>0</v>
      </c>
    </row>
    <row r="65" spans="1:66" ht="22.5" x14ac:dyDescent="0.25">
      <c r="A65" s="1">
        <v>25250</v>
      </c>
      <c r="B65" s="39" t="s">
        <v>139</v>
      </c>
      <c r="C65" s="37">
        <f xml:space="preserve"> SUM(TotalPoints[[#This Row],[دور 1]:[دور 62]])</f>
        <v>13</v>
      </c>
      <c r="D65" s="42">
        <f>COUNTIF(TotalPoints[[#This Row],[دور 1]:[دور 62]], "&gt;0")</f>
        <v>7</v>
      </c>
      <c r="E65" s="36">
        <f>IFERROR(VLOOKUP($A65,Round01[],5,FALSE), 0)</f>
        <v>2</v>
      </c>
      <c r="F65" s="36">
        <f>IFERROR(VLOOKUP($A65,Round02[],5,FALSE), 0)</f>
        <v>0</v>
      </c>
      <c r="G65" s="36">
        <f>IFERROR(VLOOKUP($A65,Round03[],5,FALSE), 0)</f>
        <v>0</v>
      </c>
      <c r="H65" s="36">
        <f>IFERROR(VLOOKUP($A65,Round04[],5,FALSE), 0)</f>
        <v>1</v>
      </c>
      <c r="I65" s="36">
        <f>IFERROR(VLOOKUP($A65,Round05[],5,FALSE), 0)</f>
        <v>1</v>
      </c>
      <c r="J65" s="36">
        <f>IFERROR(VLOOKUP($A65,Round06[],5,FALSE), 0)</f>
        <v>5</v>
      </c>
      <c r="K65" s="1">
        <f>IFERROR(VLOOKUP($A65,Round07[],5,FALSE), 0)</f>
        <v>0</v>
      </c>
      <c r="L65" s="1">
        <f>IFERROR(VLOOKUP($A65,Round08[],5,FALSE), 0)</f>
        <v>2</v>
      </c>
      <c r="M65" s="1">
        <f>IFERROR(VLOOKUP($A65,Round09[],5,FALSE), 0)</f>
        <v>1</v>
      </c>
      <c r="N65" s="1">
        <f>IFERROR(VLOOKUP($A65,Round10[],5,FALSE), 0)</f>
        <v>1</v>
      </c>
      <c r="O65" s="1">
        <f>IFERROR(VLOOKUP($A65,Round11[],5,FALSE), 0)</f>
        <v>0</v>
      </c>
      <c r="P65" s="1">
        <f>IFERROR(VLOOKUP($A65,Round12[],5,FALSE), 0)</f>
        <v>0</v>
      </c>
      <c r="Q65" s="1">
        <f>IFERROR(VLOOKUP($A65,Round13[],5,FALSE), 0)</f>
        <v>0</v>
      </c>
      <c r="R65" s="1">
        <f>IFERROR(VLOOKUP($A65,Round14[],5,FALSE), 0)</f>
        <v>0</v>
      </c>
      <c r="S65" s="1">
        <f>IFERROR(VLOOKUP($A65,Round15[],5,FALSE), 0)</f>
        <v>0</v>
      </c>
      <c r="T65" s="1">
        <f>IFERROR(VLOOKUP($A65,Round16[],5,FALSE), 0)</f>
        <v>0</v>
      </c>
      <c r="U65" s="1">
        <f>IFERROR(VLOOKUP($A65,Round17[],5,FALSE), 0)</f>
        <v>0</v>
      </c>
      <c r="V65" s="1">
        <f>IFERROR(VLOOKUP($A65,Round18[],5,FALSE), 0)</f>
        <v>0</v>
      </c>
      <c r="W65" s="1">
        <f>IFERROR(VLOOKUP($A65,Round19[],5,FALSE), 0)</f>
        <v>0</v>
      </c>
      <c r="X65" s="1">
        <f>IFERROR(VLOOKUP($A65,Round20[],5,FALSE), 0)</f>
        <v>0</v>
      </c>
      <c r="Y65" s="1">
        <f>IFERROR(VLOOKUP($A65,Round21[],5,FALSE), 0)</f>
        <v>0</v>
      </c>
      <c r="Z65" s="1">
        <f>IFERROR(VLOOKUP($A65,Round22[],5,FALSE), 0)</f>
        <v>0</v>
      </c>
      <c r="AA65" s="1">
        <f>IFERROR(VLOOKUP($A65,Round23[],5,FALSE), 0)</f>
        <v>0</v>
      </c>
      <c r="AB65" s="1">
        <f>IFERROR(VLOOKUP($A65,'دور 24'!$A$2:$E$41,5,FALSE), 0)</f>
        <v>0</v>
      </c>
      <c r="AC65" s="1">
        <f>IFERROR(VLOOKUP($A65,Round25[],5,FALSE), 0)</f>
        <v>0</v>
      </c>
      <c r="AD65" s="1">
        <f>IFERROR(VLOOKUP($A65,Round26[],5,FALSE), 0)</f>
        <v>0</v>
      </c>
      <c r="AE65" s="1">
        <f>IFERROR(VLOOKUP($A65,Round27[],5,FALSE), 0)</f>
        <v>0</v>
      </c>
      <c r="AF65" s="1">
        <f>IFERROR(VLOOKUP($A65,Round28[],5,FALSE), 0)</f>
        <v>0</v>
      </c>
      <c r="AG65" s="1">
        <f>IFERROR(VLOOKUP($A65,Round29[],5,FALSE), 0)</f>
        <v>0</v>
      </c>
      <c r="AH65" s="1">
        <f>IFERROR(VLOOKUP($A65,Round30[],5,FALSE), 0)</f>
        <v>0</v>
      </c>
      <c r="AI65" s="1">
        <f>IFERROR(VLOOKUP($A65,Round31[],5,FALSE), 0)</f>
        <v>0</v>
      </c>
      <c r="AJ65" s="1">
        <f>IFERROR(VLOOKUP($A65,Round32[],5,FALSE), 0)</f>
        <v>0</v>
      </c>
      <c r="AK65" s="1">
        <f>IFERROR(VLOOKUP($A65,Round33[],5,FALSE), 0)</f>
        <v>0</v>
      </c>
      <c r="AL65" s="1">
        <f>IFERROR(VLOOKUP($A65,Round34[],5,FALSE), 0)</f>
        <v>0</v>
      </c>
      <c r="AM65" s="1">
        <f>IFERROR(VLOOKUP($A65,Round35[],5,FALSE), 0)</f>
        <v>0</v>
      </c>
      <c r="AN65" s="1">
        <f>IFERROR(VLOOKUP($A65,Round36[],5,FALSE), 0)</f>
        <v>0</v>
      </c>
      <c r="AO65" s="1">
        <f>IFERROR(VLOOKUP($A65,Round37[],5,FALSE), 0)</f>
        <v>0</v>
      </c>
      <c r="AP65" s="1">
        <f>IFERROR(VLOOKUP($A65,Round38[],5,FALSE), 0)</f>
        <v>0</v>
      </c>
      <c r="AQ65" s="1">
        <f>IFERROR(VLOOKUP($A65,Round39[],5,FALSE), 0)</f>
        <v>0</v>
      </c>
      <c r="AR65" s="1">
        <f>IFERROR(VLOOKUP($A65,Round40[],5,FALSE), 0)</f>
        <v>0</v>
      </c>
      <c r="AS65" s="1">
        <f>IFERROR(VLOOKUP($A65,Round41[],5,FALSE), 0)</f>
        <v>0</v>
      </c>
      <c r="AT65" s="1">
        <f>IFERROR(VLOOKUP($A65,Round42[],5,FALSE), 0)</f>
        <v>0</v>
      </c>
      <c r="AU65" s="1">
        <f>IFERROR(VLOOKUP($A65,Round43[],5,FALSE), 0)</f>
        <v>0</v>
      </c>
      <c r="AV65" s="1">
        <f>IFERROR(VLOOKUP($A65,Round44[],5,FALSE), 0)</f>
        <v>0</v>
      </c>
      <c r="AW65" s="1">
        <f>IFERROR(VLOOKUP($A65,Round45[],5,FALSE), 0)</f>
        <v>0</v>
      </c>
      <c r="AX65" s="1">
        <f>IFERROR(VLOOKUP($A65,Round46[],5,FALSE), 0)</f>
        <v>0</v>
      </c>
      <c r="AY65" s="1">
        <f>IFERROR(VLOOKUP($A65,Round47[],5,FALSE), 0)</f>
        <v>0</v>
      </c>
      <c r="AZ65" s="1">
        <f>IFERROR(VLOOKUP($A65,Round48[],5,FALSE), 0)</f>
        <v>0</v>
      </c>
      <c r="BA65" s="1">
        <f>IFERROR(VLOOKUP($A65,Round49[],5,FALSE), 0)</f>
        <v>0</v>
      </c>
      <c r="BB65" s="1">
        <f>IFERROR(VLOOKUP($A65,Round50[],5,FALSE), 0)</f>
        <v>0</v>
      </c>
      <c r="BC65" s="1">
        <f>IFERROR(VLOOKUP($A65,Round51[],5,FALSE), 0)</f>
        <v>0</v>
      </c>
      <c r="BD65" s="1">
        <f>IFERROR(VLOOKUP($A65,Round52[],5,FALSE), 0)</f>
        <v>0</v>
      </c>
      <c r="BE65" s="1">
        <f>IFERROR(VLOOKUP($A65,Round53[],5,FALSE), 0)</f>
        <v>0</v>
      </c>
      <c r="BF65" s="1">
        <f>IFERROR(VLOOKUP($A65,Round54[],5,FALSE), 0)</f>
        <v>0</v>
      </c>
      <c r="BG65" s="1">
        <f>IFERROR(VLOOKUP($A65,Round55[],5,FALSE), 0)</f>
        <v>0</v>
      </c>
      <c r="BH65" s="1">
        <f>IFERROR(VLOOKUP($A65,Round56[],5,FALSE), 0)</f>
        <v>0</v>
      </c>
      <c r="BI65" s="1">
        <f>IFERROR(VLOOKUP($A65,Round57[],5,FALSE), 0)</f>
        <v>0</v>
      </c>
      <c r="BJ65" s="1">
        <f>IFERROR(VLOOKUP($A65,Round58[],5,FALSE), 0)</f>
        <v>0</v>
      </c>
      <c r="BK65" s="1">
        <f>IFERROR(VLOOKUP($A65,Round59[],5,FALSE), 0)</f>
        <v>0</v>
      </c>
      <c r="BL65" s="1">
        <f>IFERROR(VLOOKUP($A65,Round60[],5,FALSE), 0)</f>
        <v>0</v>
      </c>
      <c r="BM65" s="36">
        <f>IFERROR(VLOOKUP($A65,Round61[],5,FALSE), 0)</f>
        <v>0</v>
      </c>
      <c r="BN65" s="36">
        <f>IFERROR(VLOOKUP($A65,Round62[],5,FALSE), 0)</f>
        <v>0</v>
      </c>
    </row>
    <row r="66" spans="1:66" ht="22.5" x14ac:dyDescent="0.25">
      <c r="A66" s="1">
        <v>12029</v>
      </c>
      <c r="B66" s="39" t="s">
        <v>278</v>
      </c>
      <c r="C66" s="37">
        <f xml:space="preserve"> SUM(TotalPoints[[#This Row],[دور 1]:[دور 62]])</f>
        <v>13</v>
      </c>
      <c r="D66" s="42">
        <f>COUNTIF(TotalPoints[[#This Row],[دور 1]:[دور 62]], "&gt;0")</f>
        <v>5</v>
      </c>
      <c r="E66" s="36">
        <f>IFERROR(VLOOKUP($A66,Round01[],5,FALSE), 0)</f>
        <v>0</v>
      </c>
      <c r="F66" s="36">
        <f>IFERROR(VLOOKUP($A66,Round02[],5,FALSE), 0)</f>
        <v>0</v>
      </c>
      <c r="G66" s="36">
        <f>IFERROR(VLOOKUP($A66,Round03[],5,FALSE), 0)</f>
        <v>0</v>
      </c>
      <c r="H66" s="36">
        <f>IFERROR(VLOOKUP($A66,Round04[],5,FALSE), 0)</f>
        <v>0</v>
      </c>
      <c r="I66" s="36">
        <f>IFERROR(VLOOKUP($A66,Round05[],5,FALSE), 0)</f>
        <v>0</v>
      </c>
      <c r="J66" s="36">
        <f>IFERROR(VLOOKUP($A66,Round06[],5,FALSE), 0)</f>
        <v>0</v>
      </c>
      <c r="K66" s="36">
        <f>IFERROR(VLOOKUP($A66,Round07[],5,FALSE), 0)</f>
        <v>0</v>
      </c>
      <c r="L66" s="36">
        <f>IFERROR(VLOOKUP($A66,Round08[],5,FALSE), 0)</f>
        <v>0</v>
      </c>
      <c r="M66" s="36">
        <f>IFERROR(VLOOKUP($A66,Round09[],5,FALSE), 0)</f>
        <v>0</v>
      </c>
      <c r="N66" s="36">
        <f>IFERROR(VLOOKUP($A66,Round10[],5,FALSE), 0)</f>
        <v>0</v>
      </c>
      <c r="O66" s="36">
        <f>IFERROR(VLOOKUP($A66,Round11[],5,FALSE), 0)</f>
        <v>0</v>
      </c>
      <c r="P66" s="36">
        <f>IFERROR(VLOOKUP($A66,Round12[],5,FALSE), 0)</f>
        <v>0</v>
      </c>
      <c r="Q66" s="36">
        <f>IFERROR(VLOOKUP($A66,Round13[],5,FALSE), 0)</f>
        <v>0</v>
      </c>
      <c r="R66" s="36">
        <f>IFERROR(VLOOKUP($A66,Round14[],5,FALSE), 0)</f>
        <v>0</v>
      </c>
      <c r="S66" s="36">
        <f>IFERROR(VLOOKUP($A66,Round15[],5,FALSE), 0)</f>
        <v>0</v>
      </c>
      <c r="T66" s="36">
        <f>IFERROR(VLOOKUP($A66,Round16[],5,FALSE), 0)</f>
        <v>0</v>
      </c>
      <c r="U66" s="36">
        <f>IFERROR(VLOOKUP($A66,Round17[],5,FALSE), 0)</f>
        <v>0</v>
      </c>
      <c r="V66" s="36">
        <f>IFERROR(VLOOKUP($A66,Round18[],5,FALSE), 0)</f>
        <v>0</v>
      </c>
      <c r="W66" s="36">
        <f>IFERROR(VLOOKUP($A66,Round19[],5,FALSE), 0)</f>
        <v>0</v>
      </c>
      <c r="X66" s="36">
        <f>IFERROR(VLOOKUP($A66,Round20[],5,FALSE), 0)</f>
        <v>0</v>
      </c>
      <c r="Y66" s="36">
        <f>IFERROR(VLOOKUP($A66,Round21[],5,FALSE), 0)</f>
        <v>0</v>
      </c>
      <c r="Z66" s="36">
        <f>IFERROR(VLOOKUP($A66,Round22[],5,FALSE), 0)</f>
        <v>0</v>
      </c>
      <c r="AA66" s="36">
        <f>IFERROR(VLOOKUP($A66,Round23[],5,FALSE), 0)</f>
        <v>0</v>
      </c>
      <c r="AB66" s="36">
        <f>IFERROR(VLOOKUP($A66,'دور 24'!$A$2:$E$41,5,FALSE), 0)</f>
        <v>0</v>
      </c>
      <c r="AC66" s="36">
        <f>IFERROR(VLOOKUP($A66,Round25[],5,FALSE), 0)</f>
        <v>0</v>
      </c>
      <c r="AD66" s="36">
        <f>IFERROR(VLOOKUP($A66,Round26[],5,FALSE), 0)</f>
        <v>0</v>
      </c>
      <c r="AE66" s="36">
        <f>IFERROR(VLOOKUP($A66,Round27[],5,FALSE), 0)</f>
        <v>0</v>
      </c>
      <c r="AF66" s="36">
        <f>IFERROR(VLOOKUP($A66,Round28[],5,FALSE), 0)</f>
        <v>0</v>
      </c>
      <c r="AG66" s="36">
        <f>IFERROR(VLOOKUP($A66,Round29[],5,FALSE), 0)</f>
        <v>2</v>
      </c>
      <c r="AH66" s="36">
        <f>IFERROR(VLOOKUP($A66,Round30[],5,FALSE), 0)</f>
        <v>0</v>
      </c>
      <c r="AI66" s="36">
        <f>IFERROR(VLOOKUP($A66,Round31[],5,FALSE), 0)</f>
        <v>0</v>
      </c>
      <c r="AJ66" s="36">
        <f>IFERROR(VLOOKUP($A66,Round32[],5,FALSE), 0)</f>
        <v>0</v>
      </c>
      <c r="AK66" s="36">
        <f>IFERROR(VLOOKUP($A66,Round33[],5,FALSE), 0)</f>
        <v>0</v>
      </c>
      <c r="AL66" s="36">
        <f>IFERROR(VLOOKUP($A66,Round34[],5,FALSE), 0)</f>
        <v>0</v>
      </c>
      <c r="AM66" s="36">
        <f>IFERROR(VLOOKUP($A66,Round35[],5,FALSE), 0)</f>
        <v>0</v>
      </c>
      <c r="AN66" s="36">
        <f>IFERROR(VLOOKUP($A66,Round36[],5,FALSE), 0)</f>
        <v>0</v>
      </c>
      <c r="AO66" s="36">
        <f>IFERROR(VLOOKUP($A66,Round37[],5,FALSE), 0)</f>
        <v>1</v>
      </c>
      <c r="AP66" s="36">
        <f>IFERROR(VLOOKUP($A66,Round38[],5,FALSE), 0)</f>
        <v>2</v>
      </c>
      <c r="AQ66" s="36">
        <f>IFERROR(VLOOKUP($A66,Round39[],5,FALSE), 0)</f>
        <v>0</v>
      </c>
      <c r="AR66" s="36">
        <f>IFERROR(VLOOKUP($A66,Round40[],5,FALSE), 0)</f>
        <v>0</v>
      </c>
      <c r="AS66" s="36">
        <f>IFERROR(VLOOKUP($A66,Round41[],5,FALSE), 0)</f>
        <v>0</v>
      </c>
      <c r="AT66" s="36">
        <f>IFERROR(VLOOKUP($A66,Round42[],5,FALSE), 0)</f>
        <v>0</v>
      </c>
      <c r="AU66" s="36">
        <f>IFERROR(VLOOKUP($A66,Round43[],5,FALSE), 0)</f>
        <v>0</v>
      </c>
      <c r="AV66" s="36">
        <f>IFERROR(VLOOKUP($A66,Round44[],5,FALSE), 0)</f>
        <v>0</v>
      </c>
      <c r="AW66" s="36">
        <f>IFERROR(VLOOKUP($A66,Round45[],5,FALSE), 0)</f>
        <v>2</v>
      </c>
      <c r="AX66" s="36">
        <f>IFERROR(VLOOKUP($A66,Round46[],5,FALSE), 0)</f>
        <v>0</v>
      </c>
      <c r="AY66" s="36">
        <f>IFERROR(VLOOKUP($A66,Round47[],5,FALSE), 0)</f>
        <v>0</v>
      </c>
      <c r="AZ66" s="36">
        <f>IFERROR(VLOOKUP($A66,Round48[],5,FALSE), 0)</f>
        <v>6</v>
      </c>
      <c r="BA66" s="36">
        <f>IFERROR(VLOOKUP($A66,Round49[],5,FALSE), 0)</f>
        <v>0</v>
      </c>
      <c r="BB66" s="36">
        <f>IFERROR(VLOOKUP($A66,Round50[],5,FALSE), 0)</f>
        <v>0</v>
      </c>
      <c r="BC66" s="36">
        <f>IFERROR(VLOOKUP($A66,Round51[],5,FALSE), 0)</f>
        <v>0</v>
      </c>
      <c r="BD66" s="36">
        <f>IFERROR(VLOOKUP($A66,Round52[],5,FALSE), 0)</f>
        <v>0</v>
      </c>
      <c r="BE66" s="36">
        <f>IFERROR(VLOOKUP($A66,Round53[],5,FALSE), 0)</f>
        <v>0</v>
      </c>
      <c r="BF66" s="36">
        <f>IFERROR(VLOOKUP($A66,Round54[],5,FALSE), 0)</f>
        <v>0</v>
      </c>
      <c r="BG66" s="36">
        <f>IFERROR(VLOOKUP($A66,Round55[],5,FALSE), 0)</f>
        <v>0</v>
      </c>
      <c r="BH66" s="36">
        <f>IFERROR(VLOOKUP($A66,Round56[],5,FALSE), 0)</f>
        <v>0</v>
      </c>
      <c r="BI66" s="36">
        <f>IFERROR(VLOOKUP($A66,Round57[],5,FALSE), 0)</f>
        <v>0</v>
      </c>
      <c r="BJ66" s="36">
        <f>IFERROR(VLOOKUP($A66,Round58[],5,FALSE), 0)</f>
        <v>0</v>
      </c>
      <c r="BK66" s="36">
        <f>IFERROR(VLOOKUP($A66,Round59[],5,FALSE), 0)</f>
        <v>0</v>
      </c>
      <c r="BL66" s="36">
        <f>IFERROR(VLOOKUP($A66,Round60[],5,FALSE), 0)</f>
        <v>0</v>
      </c>
      <c r="BM66" s="36">
        <f>IFERROR(VLOOKUP($A66,Round61[],5,FALSE), 0)</f>
        <v>0</v>
      </c>
      <c r="BN66" s="36">
        <f>IFERROR(VLOOKUP($A66,Round62[],5,FALSE), 0)</f>
        <v>0</v>
      </c>
    </row>
    <row r="67" spans="1:66" ht="22.5" x14ac:dyDescent="0.25">
      <c r="A67" s="1">
        <v>17142</v>
      </c>
      <c r="B67" s="39" t="s">
        <v>179</v>
      </c>
      <c r="C67" s="37">
        <f xml:space="preserve"> SUM(TotalPoints[[#This Row],[دور 1]:[دور 62]])</f>
        <v>12</v>
      </c>
      <c r="D67" s="42">
        <f>COUNTIF(TotalPoints[[#This Row],[دور 1]:[دور 62]], "&gt;0")</f>
        <v>7</v>
      </c>
      <c r="E67" s="36">
        <f>IFERROR(VLOOKUP($A67,Round01[],5,FALSE), 0)</f>
        <v>0</v>
      </c>
      <c r="F67" s="36">
        <f>IFERROR(VLOOKUP($A67,Round02[],5,FALSE), 0)</f>
        <v>0</v>
      </c>
      <c r="G67" s="36">
        <f>IFERROR(VLOOKUP($A67,Round03[],5,FALSE), 0)</f>
        <v>1</v>
      </c>
      <c r="H67" s="36">
        <f>IFERROR(VLOOKUP($A67,Round04[],5,FALSE), 0)</f>
        <v>0</v>
      </c>
      <c r="I67" s="36">
        <f>IFERROR(VLOOKUP($A67,Round05[],5,FALSE), 0)</f>
        <v>1</v>
      </c>
      <c r="J67" s="36">
        <f>IFERROR(VLOOKUP($A67,Round06[],5,FALSE), 0)</f>
        <v>0</v>
      </c>
      <c r="K67" s="36">
        <f>IFERROR(VLOOKUP($A67,Round07[],5,FALSE), 0)</f>
        <v>0</v>
      </c>
      <c r="L67" s="36">
        <f>IFERROR(VLOOKUP($A67,Round08[],5,FALSE), 0)</f>
        <v>0</v>
      </c>
      <c r="M67" s="36">
        <f>IFERROR(VLOOKUP($A67,Round09[],5,FALSE), 0)</f>
        <v>0</v>
      </c>
      <c r="N67" s="36">
        <f>IFERROR(VLOOKUP($A67,Round10[],5,FALSE), 0)</f>
        <v>5</v>
      </c>
      <c r="O67" s="36">
        <f>IFERROR(VLOOKUP($A67,Round11[],5,FALSE), 0)</f>
        <v>1</v>
      </c>
      <c r="P67" s="36">
        <f>IFERROR(VLOOKUP($A67,Round12[],5,FALSE), 0)</f>
        <v>0</v>
      </c>
      <c r="Q67" s="36">
        <f>IFERROR(VLOOKUP($A67,Round13[],5,FALSE), 0)</f>
        <v>0</v>
      </c>
      <c r="R67" s="36">
        <f>IFERROR(VLOOKUP($A67,Round14[],5,FALSE), 0)</f>
        <v>0</v>
      </c>
      <c r="S67" s="36">
        <f>IFERROR(VLOOKUP($A67,Round15[],5,FALSE), 0)</f>
        <v>0</v>
      </c>
      <c r="T67" s="36">
        <f>IFERROR(VLOOKUP($A67,Round16[],5,FALSE), 0)</f>
        <v>0</v>
      </c>
      <c r="U67" s="36">
        <f>IFERROR(VLOOKUP($A67,Round17[],5,FALSE), 0)</f>
        <v>0</v>
      </c>
      <c r="V67" s="36">
        <f>IFERROR(VLOOKUP($A67,Round18[],5,FALSE), 0)</f>
        <v>0</v>
      </c>
      <c r="W67" s="36">
        <f>IFERROR(VLOOKUP($A67,Round19[],5,FALSE), 0)</f>
        <v>0</v>
      </c>
      <c r="X67" s="36">
        <f>IFERROR(VLOOKUP($A67,Round20[],5,FALSE), 0)</f>
        <v>1</v>
      </c>
      <c r="Y67" s="36">
        <f>IFERROR(VLOOKUP($A67,Round21[],5,FALSE), 0)</f>
        <v>0</v>
      </c>
      <c r="Z67" s="36">
        <f>IFERROR(VLOOKUP($A67,Round22[],5,FALSE), 0)</f>
        <v>1</v>
      </c>
      <c r="AA67" s="36">
        <f>IFERROR(VLOOKUP($A67,Round23[],5,FALSE), 0)</f>
        <v>0</v>
      </c>
      <c r="AB67" s="36">
        <f>IFERROR(VLOOKUP($A67,'دور 24'!$A$2:$E$41,5,FALSE), 0)</f>
        <v>0</v>
      </c>
      <c r="AC67" s="36">
        <f>IFERROR(VLOOKUP($A67,Round25[],5,FALSE), 0)</f>
        <v>0</v>
      </c>
      <c r="AD67" s="36">
        <f>IFERROR(VLOOKUP($A67,Round26[],5,FALSE), 0)</f>
        <v>0</v>
      </c>
      <c r="AE67" s="36">
        <f>IFERROR(VLOOKUP($A67,Round27[],5,FALSE), 0)</f>
        <v>0</v>
      </c>
      <c r="AF67" s="36">
        <f>IFERROR(VLOOKUP($A67,Round28[],5,FALSE), 0)</f>
        <v>0</v>
      </c>
      <c r="AG67" s="36">
        <f>IFERROR(VLOOKUP($A67,Round29[],5,FALSE), 0)</f>
        <v>0</v>
      </c>
      <c r="AH67" s="36">
        <f>IFERROR(VLOOKUP($A67,Round30[],5,FALSE), 0)</f>
        <v>0</v>
      </c>
      <c r="AI67" s="36">
        <f>IFERROR(VLOOKUP($A67,Round31[],5,FALSE), 0)</f>
        <v>0</v>
      </c>
      <c r="AJ67" s="36">
        <f>IFERROR(VLOOKUP($A67,Round32[],5,FALSE), 0)</f>
        <v>0</v>
      </c>
      <c r="AK67" s="36">
        <f>IFERROR(VLOOKUP($A67,Round33[],5,FALSE), 0)</f>
        <v>0</v>
      </c>
      <c r="AL67" s="36">
        <f>IFERROR(VLOOKUP($A67,Round34[],5,FALSE), 0)</f>
        <v>0</v>
      </c>
      <c r="AM67" s="36">
        <f>IFERROR(VLOOKUP($A67,Round35[],5,FALSE), 0)</f>
        <v>0</v>
      </c>
      <c r="AN67" s="36">
        <f>IFERROR(VLOOKUP($A67,Round36[],5,FALSE), 0)</f>
        <v>0</v>
      </c>
      <c r="AO67" s="36">
        <f>IFERROR(VLOOKUP($A67,Round37[],5,FALSE), 0)</f>
        <v>0</v>
      </c>
      <c r="AP67" s="36">
        <f>IFERROR(VLOOKUP($A67,Round38[],5,FALSE), 0)</f>
        <v>0</v>
      </c>
      <c r="AQ67" s="36">
        <f>IFERROR(VLOOKUP($A67,Round39[],5,FALSE), 0)</f>
        <v>0</v>
      </c>
      <c r="AR67" s="36">
        <f>IFERROR(VLOOKUP($A67,Round40[],5,FALSE), 0)</f>
        <v>0</v>
      </c>
      <c r="AS67" s="36">
        <f>IFERROR(VLOOKUP($A67,Round41[],5,FALSE), 0)</f>
        <v>0</v>
      </c>
      <c r="AT67" s="36">
        <f>IFERROR(VLOOKUP($A67,Round42[],5,FALSE), 0)</f>
        <v>0</v>
      </c>
      <c r="AU67" s="36">
        <f>IFERROR(VLOOKUP($A67,Round43[],5,FALSE), 0)</f>
        <v>0</v>
      </c>
      <c r="AV67" s="36">
        <f>IFERROR(VLOOKUP($A67,Round44[],5,FALSE), 0)</f>
        <v>0</v>
      </c>
      <c r="AW67" s="36">
        <f>IFERROR(VLOOKUP($A67,Round45[],5,FALSE), 0)</f>
        <v>0</v>
      </c>
      <c r="AX67" s="36">
        <f>IFERROR(VLOOKUP($A67,Round46[],5,FALSE), 0)</f>
        <v>0</v>
      </c>
      <c r="AY67" s="36">
        <f>IFERROR(VLOOKUP($A67,Round47[],5,FALSE), 0)</f>
        <v>0</v>
      </c>
      <c r="AZ67" s="36">
        <f>IFERROR(VLOOKUP($A67,Round48[],5,FALSE), 0)</f>
        <v>0</v>
      </c>
      <c r="BA67" s="36">
        <f>IFERROR(VLOOKUP($A67,Round49[],5,FALSE), 0)</f>
        <v>0</v>
      </c>
      <c r="BB67" s="36">
        <f>IFERROR(VLOOKUP($A67,Round50[],5,FALSE), 0)</f>
        <v>0</v>
      </c>
      <c r="BC67" s="36">
        <f>IFERROR(VLOOKUP($A67,Round51[],5,FALSE), 0)</f>
        <v>0</v>
      </c>
      <c r="BD67" s="36">
        <f>IFERROR(VLOOKUP($A67,Round52[],5,FALSE), 0)</f>
        <v>0</v>
      </c>
      <c r="BE67" s="36">
        <f>IFERROR(VLOOKUP($A67,Round53[],5,FALSE), 0)</f>
        <v>0</v>
      </c>
      <c r="BF67" s="36">
        <f>IFERROR(VLOOKUP($A67,Round54[],5,FALSE), 0)</f>
        <v>0</v>
      </c>
      <c r="BG67" s="36">
        <f>IFERROR(VLOOKUP($A67,Round55[],5,FALSE), 0)</f>
        <v>0</v>
      </c>
      <c r="BH67" s="36">
        <f>IFERROR(VLOOKUP($A67,Round56[],5,FALSE), 0)</f>
        <v>0</v>
      </c>
      <c r="BI67" s="36">
        <f>IFERROR(VLOOKUP($A67,Round57[],5,FALSE), 0)</f>
        <v>0</v>
      </c>
      <c r="BJ67" s="36">
        <f>IFERROR(VLOOKUP($A67,Round58[],5,FALSE), 0)</f>
        <v>0</v>
      </c>
      <c r="BK67" s="36">
        <f>IFERROR(VLOOKUP($A67,Round59[],5,FALSE), 0)</f>
        <v>0</v>
      </c>
      <c r="BL67" s="36">
        <f>IFERROR(VLOOKUP($A67,Round60[],5,FALSE), 0)</f>
        <v>0</v>
      </c>
      <c r="BM67" s="36">
        <f>IFERROR(VLOOKUP($A67,Round61[],5,FALSE), 0)</f>
        <v>2</v>
      </c>
      <c r="BN67" s="36">
        <f>IFERROR(VLOOKUP($A67,Round62[],5,FALSE), 0)</f>
        <v>0</v>
      </c>
    </row>
    <row r="68" spans="1:66" ht="22.5" x14ac:dyDescent="0.25">
      <c r="A68" s="1">
        <v>22464</v>
      </c>
      <c r="B68" s="39" t="s">
        <v>158</v>
      </c>
      <c r="C68" s="37">
        <f xml:space="preserve"> SUM(TotalPoints[[#This Row],[دور 1]:[دور 62]])</f>
        <v>12</v>
      </c>
      <c r="D68" s="42">
        <f>COUNTIF(TotalPoints[[#This Row],[دور 1]:[دور 62]], "&gt;0")</f>
        <v>8</v>
      </c>
      <c r="E68" s="36">
        <f>IFERROR(VLOOKUP($A68,Round01[],5,FALSE), 0)</f>
        <v>2</v>
      </c>
      <c r="F68" s="36">
        <f>IFERROR(VLOOKUP($A68,Round02[],5,FALSE), 0)</f>
        <v>0</v>
      </c>
      <c r="G68" s="36">
        <f>IFERROR(VLOOKUP($A68,Round03[],5,FALSE), 0)</f>
        <v>1</v>
      </c>
      <c r="H68" s="36">
        <f>IFERROR(VLOOKUP($A68,Round04[],5,FALSE), 0)</f>
        <v>3</v>
      </c>
      <c r="I68" s="36">
        <f>IFERROR(VLOOKUP($A68,Round05[],5,FALSE), 0)</f>
        <v>1</v>
      </c>
      <c r="J68" s="36">
        <f>IFERROR(VLOOKUP($A68,Round06[],5,FALSE), 0)</f>
        <v>1</v>
      </c>
      <c r="K68" s="36">
        <f>IFERROR(VLOOKUP($A68,Round07[],5,FALSE), 0)</f>
        <v>0</v>
      </c>
      <c r="L68" s="36">
        <f>IFERROR(VLOOKUP($A68,Round08[],5,FALSE), 0)</f>
        <v>2</v>
      </c>
      <c r="M68" s="36">
        <f>IFERROR(VLOOKUP($A68,Round09[],5,FALSE), 0)</f>
        <v>0</v>
      </c>
      <c r="N68" s="36">
        <f>IFERROR(VLOOKUP($A68,Round10[],5,FALSE), 0)</f>
        <v>0</v>
      </c>
      <c r="O68" s="36">
        <f>IFERROR(VLOOKUP($A68,Round11[],5,FALSE), 0)</f>
        <v>1</v>
      </c>
      <c r="P68" s="36">
        <f>IFERROR(VLOOKUP($A68,Round12[],5,FALSE), 0)</f>
        <v>0</v>
      </c>
      <c r="Q68" s="36">
        <f>IFERROR(VLOOKUP($A68,Round13[],5,FALSE), 0)</f>
        <v>0</v>
      </c>
      <c r="R68" s="36">
        <f>IFERROR(VLOOKUP($A68,Round14[],5,FALSE), 0)</f>
        <v>0</v>
      </c>
      <c r="S68" s="36">
        <f>IFERROR(VLOOKUP($A68,Round15[],5,FALSE), 0)</f>
        <v>0</v>
      </c>
      <c r="T68" s="36">
        <f>IFERROR(VLOOKUP($A68,Round16[],5,FALSE), 0)</f>
        <v>0</v>
      </c>
      <c r="U68" s="36">
        <f>IFERROR(VLOOKUP($A68,Round17[],5,FALSE), 0)</f>
        <v>1</v>
      </c>
      <c r="V68" s="36">
        <f>IFERROR(VLOOKUP($A68,Round18[],5,FALSE), 0)</f>
        <v>0</v>
      </c>
      <c r="W68" s="36">
        <f>IFERROR(VLOOKUP($A68,Round19[],5,FALSE), 0)</f>
        <v>0</v>
      </c>
      <c r="X68" s="36">
        <f>IFERROR(VLOOKUP($A68,Round20[],5,FALSE), 0)</f>
        <v>0</v>
      </c>
      <c r="Y68" s="36">
        <f>IFERROR(VLOOKUP($A68,Round21[],5,FALSE), 0)</f>
        <v>0</v>
      </c>
      <c r="Z68" s="36">
        <f>IFERROR(VLOOKUP($A68,Round22[],5,FALSE), 0)</f>
        <v>0</v>
      </c>
      <c r="AA68" s="36">
        <f>IFERROR(VLOOKUP($A68,Round23[],5,FALSE), 0)</f>
        <v>0</v>
      </c>
      <c r="AB68" s="36">
        <f>IFERROR(VLOOKUP($A68,'دور 24'!$A$2:$E$41,5,FALSE), 0)</f>
        <v>0</v>
      </c>
      <c r="AC68" s="36">
        <f>IFERROR(VLOOKUP($A68,Round25[],5,FALSE), 0)</f>
        <v>0</v>
      </c>
      <c r="AD68" s="36">
        <f>IFERROR(VLOOKUP($A68,Round26[],5,FALSE), 0)</f>
        <v>0</v>
      </c>
      <c r="AE68" s="36">
        <f>IFERROR(VLOOKUP($A68,Round27[],5,FALSE), 0)</f>
        <v>0</v>
      </c>
      <c r="AF68" s="36">
        <f>IFERROR(VLOOKUP($A68,Round28[],5,FALSE), 0)</f>
        <v>0</v>
      </c>
      <c r="AG68" s="36">
        <f>IFERROR(VLOOKUP($A68,Round29[],5,FALSE), 0)</f>
        <v>0</v>
      </c>
      <c r="AH68" s="36">
        <f>IFERROR(VLOOKUP($A68,Round30[],5,FALSE), 0)</f>
        <v>0</v>
      </c>
      <c r="AI68" s="36">
        <f>IFERROR(VLOOKUP($A68,Round31[],5,FALSE), 0)</f>
        <v>0</v>
      </c>
      <c r="AJ68" s="36">
        <f>IFERROR(VLOOKUP($A68,Round32[],5,FALSE), 0)</f>
        <v>0</v>
      </c>
      <c r="AK68" s="36">
        <f>IFERROR(VLOOKUP($A68,Round33[],5,FALSE), 0)</f>
        <v>0</v>
      </c>
      <c r="AL68" s="36">
        <f>IFERROR(VLOOKUP($A68,Round34[],5,FALSE), 0)</f>
        <v>0</v>
      </c>
      <c r="AM68" s="36">
        <f>IFERROR(VLOOKUP($A68,Round35[],5,FALSE), 0)</f>
        <v>0</v>
      </c>
      <c r="AN68" s="36">
        <f>IFERROR(VLOOKUP($A68,Round36[],5,FALSE), 0)</f>
        <v>0</v>
      </c>
      <c r="AO68" s="36">
        <f>IFERROR(VLOOKUP($A68,Round37[],5,FALSE), 0)</f>
        <v>0</v>
      </c>
      <c r="AP68" s="36">
        <f>IFERROR(VLOOKUP($A68,Round38[],5,FALSE), 0)</f>
        <v>0</v>
      </c>
      <c r="AQ68" s="36">
        <f>IFERROR(VLOOKUP($A68,Round39[],5,FALSE), 0)</f>
        <v>0</v>
      </c>
      <c r="AR68" s="36">
        <f>IFERROR(VLOOKUP($A68,Round40[],5,FALSE), 0)</f>
        <v>0</v>
      </c>
      <c r="AS68" s="36">
        <f>IFERROR(VLOOKUP($A68,Round41[],5,FALSE), 0)</f>
        <v>0</v>
      </c>
      <c r="AT68" s="36">
        <f>IFERROR(VLOOKUP($A68,Round42[],5,FALSE), 0)</f>
        <v>0</v>
      </c>
      <c r="AU68" s="36">
        <f>IFERROR(VLOOKUP($A68,Round43[],5,FALSE), 0)</f>
        <v>0</v>
      </c>
      <c r="AV68" s="36">
        <f>IFERROR(VLOOKUP($A68,Round44[],5,FALSE), 0)</f>
        <v>0</v>
      </c>
      <c r="AW68" s="36">
        <f>IFERROR(VLOOKUP($A68,Round45[],5,FALSE), 0)</f>
        <v>0</v>
      </c>
      <c r="AX68" s="36">
        <f>IFERROR(VLOOKUP($A68,Round46[],5,FALSE), 0)</f>
        <v>0</v>
      </c>
      <c r="AY68" s="36">
        <f>IFERROR(VLOOKUP($A68,Round47[],5,FALSE), 0)</f>
        <v>0</v>
      </c>
      <c r="AZ68" s="36">
        <f>IFERROR(VLOOKUP($A68,Round48[],5,FALSE), 0)</f>
        <v>0</v>
      </c>
      <c r="BA68" s="36">
        <f>IFERROR(VLOOKUP($A68,Round49[],5,FALSE), 0)</f>
        <v>0</v>
      </c>
      <c r="BB68" s="36">
        <f>IFERROR(VLOOKUP($A68,Round50[],5,FALSE), 0)</f>
        <v>0</v>
      </c>
      <c r="BC68" s="36">
        <f>IFERROR(VLOOKUP($A68,Round51[],5,FALSE), 0)</f>
        <v>0</v>
      </c>
      <c r="BD68" s="36">
        <f>IFERROR(VLOOKUP($A68,Round52[],5,FALSE), 0)</f>
        <v>0</v>
      </c>
      <c r="BE68" s="36">
        <f>IFERROR(VLOOKUP($A68,Round53[],5,FALSE), 0)</f>
        <v>0</v>
      </c>
      <c r="BF68" s="36">
        <f>IFERROR(VLOOKUP($A68,Round54[],5,FALSE), 0)</f>
        <v>0</v>
      </c>
      <c r="BG68" s="36">
        <f>IFERROR(VLOOKUP($A68,Round55[],5,FALSE), 0)</f>
        <v>0</v>
      </c>
      <c r="BH68" s="36">
        <f>IFERROR(VLOOKUP($A68,Round56[],5,FALSE), 0)</f>
        <v>0</v>
      </c>
      <c r="BI68" s="36">
        <f>IFERROR(VLOOKUP($A68,Round57[],5,FALSE), 0)</f>
        <v>0</v>
      </c>
      <c r="BJ68" s="36">
        <f>IFERROR(VLOOKUP($A68,Round58[],5,FALSE), 0)</f>
        <v>0</v>
      </c>
      <c r="BK68" s="36">
        <f>IFERROR(VLOOKUP($A68,Round59[],5,FALSE), 0)</f>
        <v>0</v>
      </c>
      <c r="BL68" s="36">
        <f>IFERROR(VLOOKUP($A68,Round60[],5,FALSE), 0)</f>
        <v>0</v>
      </c>
      <c r="BM68" s="36">
        <f>IFERROR(VLOOKUP($A68,Round61[],5,FALSE), 0)</f>
        <v>0</v>
      </c>
      <c r="BN68" s="36">
        <f>IFERROR(VLOOKUP($A68,Round62[],5,FALSE), 0)</f>
        <v>0</v>
      </c>
    </row>
    <row r="69" spans="1:66" ht="22.5" x14ac:dyDescent="0.25">
      <c r="A69" s="1">
        <v>13267</v>
      </c>
      <c r="B69" s="39" t="s">
        <v>101</v>
      </c>
      <c r="C69" s="37">
        <f xml:space="preserve"> SUM(TotalPoints[[#This Row],[دور 1]:[دور 62]])</f>
        <v>11</v>
      </c>
      <c r="D69" s="42">
        <f>COUNTIF(TotalPoints[[#This Row],[دور 1]:[دور 62]], "&gt;0")</f>
        <v>7</v>
      </c>
      <c r="E69" s="36">
        <f>IFERROR(VLOOKUP($A69,Round01[],5,FALSE), 0)</f>
        <v>2</v>
      </c>
      <c r="F69" s="36">
        <f>IFERROR(VLOOKUP($A69,Round02[],5,FALSE), 0)</f>
        <v>0</v>
      </c>
      <c r="G69" s="36">
        <f>IFERROR(VLOOKUP($A69,Round03[],5,FALSE), 0)</f>
        <v>1</v>
      </c>
      <c r="H69" s="36">
        <f>IFERROR(VLOOKUP($A69,Round04[],5,FALSE), 0)</f>
        <v>4</v>
      </c>
      <c r="I69" s="36">
        <f>IFERROR(VLOOKUP($A69,Round05[],5,FALSE), 0)</f>
        <v>1</v>
      </c>
      <c r="J69" s="36">
        <f>IFERROR(VLOOKUP($A69,Round06[],5,FALSE), 0)</f>
        <v>1</v>
      </c>
      <c r="K69" s="36">
        <f>IFERROR(VLOOKUP($A69,Round07[],5,FALSE), 0)</f>
        <v>1</v>
      </c>
      <c r="L69" s="36">
        <f>IFERROR(VLOOKUP($A69,Round08[],5,FALSE), 0)</f>
        <v>0</v>
      </c>
      <c r="M69" s="36">
        <f>IFERROR(VLOOKUP($A69,Round09[],5,FALSE), 0)</f>
        <v>0</v>
      </c>
      <c r="N69" s="36">
        <f>IFERROR(VLOOKUP($A69,Round10[],5,FALSE), 0)</f>
        <v>1</v>
      </c>
      <c r="O69" s="36">
        <f>IFERROR(VLOOKUP($A69,Round11[],5,FALSE), 0)</f>
        <v>0</v>
      </c>
      <c r="P69" s="36">
        <f>IFERROR(VLOOKUP($A69,Round12[],5,FALSE), 0)</f>
        <v>0</v>
      </c>
      <c r="Q69" s="36">
        <f>IFERROR(VLOOKUP($A69,Round13[],5,FALSE), 0)</f>
        <v>0</v>
      </c>
      <c r="R69" s="36">
        <f>IFERROR(VLOOKUP($A69,Round14[],5,FALSE), 0)</f>
        <v>0</v>
      </c>
      <c r="S69" s="36">
        <f>IFERROR(VLOOKUP($A69,Round15[],5,FALSE), 0)</f>
        <v>0</v>
      </c>
      <c r="T69" s="36">
        <f>IFERROR(VLOOKUP($A69,Round16[],5,FALSE), 0)</f>
        <v>0</v>
      </c>
      <c r="U69" s="36">
        <f>IFERROR(VLOOKUP($A69,Round17[],5,FALSE), 0)</f>
        <v>0</v>
      </c>
      <c r="V69" s="36">
        <f>IFERROR(VLOOKUP($A69,Round18[],5,FALSE), 0)</f>
        <v>0</v>
      </c>
      <c r="W69" s="36">
        <f>IFERROR(VLOOKUP($A69,Round19[],5,FALSE), 0)</f>
        <v>0</v>
      </c>
      <c r="X69" s="36">
        <f>IFERROR(VLOOKUP($A69,Round20[],5,FALSE), 0)</f>
        <v>0</v>
      </c>
      <c r="Y69" s="36">
        <f>IFERROR(VLOOKUP($A69,Round21[],5,FALSE), 0)</f>
        <v>0</v>
      </c>
      <c r="Z69" s="36">
        <f>IFERROR(VLOOKUP($A69,Round22[],5,FALSE), 0)</f>
        <v>0</v>
      </c>
      <c r="AA69" s="36">
        <f>IFERROR(VLOOKUP($A69,Round23[],5,FALSE), 0)</f>
        <v>0</v>
      </c>
      <c r="AB69" s="36">
        <f>IFERROR(VLOOKUP($A69,'دور 24'!$A$2:$E$41,5,FALSE), 0)</f>
        <v>0</v>
      </c>
      <c r="AC69" s="36">
        <f>IFERROR(VLOOKUP($A69,Round25[],5,FALSE), 0)</f>
        <v>0</v>
      </c>
      <c r="AD69" s="36">
        <f>IFERROR(VLOOKUP($A69,Round26[],5,FALSE), 0)</f>
        <v>0</v>
      </c>
      <c r="AE69" s="36">
        <f>IFERROR(VLOOKUP($A69,Round27[],5,FALSE), 0)</f>
        <v>0</v>
      </c>
      <c r="AF69" s="36">
        <f>IFERROR(VLOOKUP($A69,Round28[],5,FALSE), 0)</f>
        <v>0</v>
      </c>
      <c r="AG69" s="36">
        <f>IFERROR(VLOOKUP($A69,Round29[],5,FALSE), 0)</f>
        <v>0</v>
      </c>
      <c r="AH69" s="36">
        <f>IFERROR(VLOOKUP($A69,Round30[],5,FALSE), 0)</f>
        <v>0</v>
      </c>
      <c r="AI69" s="36">
        <f>IFERROR(VLOOKUP($A69,Round31[],5,FALSE), 0)</f>
        <v>0</v>
      </c>
      <c r="AJ69" s="36">
        <f>IFERROR(VLOOKUP($A69,Round32[],5,FALSE), 0)</f>
        <v>0</v>
      </c>
      <c r="AK69" s="36">
        <f>IFERROR(VLOOKUP($A69,Round33[],5,FALSE), 0)</f>
        <v>0</v>
      </c>
      <c r="AL69" s="36">
        <f>IFERROR(VLOOKUP($A69,Round34[],5,FALSE), 0)</f>
        <v>0</v>
      </c>
      <c r="AM69" s="36">
        <f>IFERROR(VLOOKUP($A69,Round35[],5,FALSE), 0)</f>
        <v>0</v>
      </c>
      <c r="AN69" s="36">
        <f>IFERROR(VLOOKUP($A69,Round36[],5,FALSE), 0)</f>
        <v>0</v>
      </c>
      <c r="AO69" s="36">
        <f>IFERROR(VLOOKUP($A69,Round37[],5,FALSE), 0)</f>
        <v>0</v>
      </c>
      <c r="AP69" s="36">
        <f>IFERROR(VLOOKUP($A69,Round38[],5,FALSE), 0)</f>
        <v>0</v>
      </c>
      <c r="AQ69" s="36">
        <f>IFERROR(VLOOKUP($A69,Round39[],5,FALSE), 0)</f>
        <v>0</v>
      </c>
      <c r="AR69" s="36">
        <f>IFERROR(VLOOKUP($A69,Round40[],5,FALSE), 0)</f>
        <v>0</v>
      </c>
      <c r="AS69" s="36">
        <f>IFERROR(VLOOKUP($A69,Round41[],5,FALSE), 0)</f>
        <v>0</v>
      </c>
      <c r="AT69" s="36">
        <f>IFERROR(VLOOKUP($A69,Round42[],5,FALSE), 0)</f>
        <v>0</v>
      </c>
      <c r="AU69" s="36">
        <f>IFERROR(VLOOKUP($A69,Round43[],5,FALSE), 0)</f>
        <v>0</v>
      </c>
      <c r="AV69" s="36">
        <f>IFERROR(VLOOKUP($A69,Round44[],5,FALSE), 0)</f>
        <v>0</v>
      </c>
      <c r="AW69" s="36">
        <f>IFERROR(VLOOKUP($A69,Round45[],5,FALSE), 0)</f>
        <v>0</v>
      </c>
      <c r="AX69" s="36">
        <f>IFERROR(VLOOKUP($A69,Round46[],5,FALSE), 0)</f>
        <v>0</v>
      </c>
      <c r="AY69" s="36">
        <f>IFERROR(VLOOKUP($A69,Round47[],5,FALSE), 0)</f>
        <v>0</v>
      </c>
      <c r="AZ69" s="36">
        <f>IFERROR(VLOOKUP($A69,Round48[],5,FALSE), 0)</f>
        <v>0</v>
      </c>
      <c r="BA69" s="36">
        <f>IFERROR(VLOOKUP($A69,Round49[],5,FALSE), 0)</f>
        <v>0</v>
      </c>
      <c r="BB69" s="36">
        <f>IFERROR(VLOOKUP($A69,Round50[],5,FALSE), 0)</f>
        <v>0</v>
      </c>
      <c r="BC69" s="36">
        <f>IFERROR(VLOOKUP($A69,Round51[],5,FALSE), 0)</f>
        <v>0</v>
      </c>
      <c r="BD69" s="36">
        <f>IFERROR(VLOOKUP($A69,Round52[],5,FALSE), 0)</f>
        <v>0</v>
      </c>
      <c r="BE69" s="36">
        <f>IFERROR(VLOOKUP($A69,Round53[],5,FALSE), 0)</f>
        <v>0</v>
      </c>
      <c r="BF69" s="36">
        <f>IFERROR(VLOOKUP($A69,Round54[],5,FALSE), 0)</f>
        <v>0</v>
      </c>
      <c r="BG69" s="36">
        <f>IFERROR(VLOOKUP($A69,Round55[],5,FALSE), 0)</f>
        <v>0</v>
      </c>
      <c r="BH69" s="36">
        <f>IFERROR(VLOOKUP($A69,Round56[],5,FALSE), 0)</f>
        <v>0</v>
      </c>
      <c r="BI69" s="36">
        <f>IFERROR(VLOOKUP($A69,Round57[],5,FALSE), 0)</f>
        <v>0</v>
      </c>
      <c r="BJ69" s="36">
        <f>IFERROR(VLOOKUP($A69,Round58[],5,FALSE), 0)</f>
        <v>0</v>
      </c>
      <c r="BK69" s="36">
        <f>IFERROR(VLOOKUP($A69,Round59[],5,FALSE), 0)</f>
        <v>0</v>
      </c>
      <c r="BL69" s="36">
        <f>IFERROR(VLOOKUP($A69,Round60[],5,FALSE), 0)</f>
        <v>0</v>
      </c>
      <c r="BM69" s="36">
        <f>IFERROR(VLOOKUP($A69,Round61[],5,FALSE), 0)</f>
        <v>0</v>
      </c>
      <c r="BN69" s="36">
        <f>IFERROR(VLOOKUP($A69,Round62[],5,FALSE), 0)</f>
        <v>0</v>
      </c>
    </row>
    <row r="70" spans="1:66" ht="22.5" x14ac:dyDescent="0.25">
      <c r="A70" s="1">
        <v>26408</v>
      </c>
      <c r="B70" s="39" t="s">
        <v>116</v>
      </c>
      <c r="C70" s="37">
        <f xml:space="preserve"> SUM(TotalPoints[[#This Row],[دور 1]:[دور 62]])</f>
        <v>11</v>
      </c>
      <c r="D70" s="42">
        <f>COUNTIF(TotalPoints[[#This Row],[دور 1]:[دور 62]], "&gt;0")</f>
        <v>4</v>
      </c>
      <c r="E70" s="36">
        <f>IFERROR(VLOOKUP($A70,Round01[],5,FALSE), 0)</f>
        <v>3</v>
      </c>
      <c r="F70" s="36">
        <f>IFERROR(VLOOKUP($A70,Round02[],5,FALSE), 0)</f>
        <v>0</v>
      </c>
      <c r="G70" s="36">
        <f>IFERROR(VLOOKUP($A70,Round03[],5,FALSE), 0)</f>
        <v>2</v>
      </c>
      <c r="H70" s="36">
        <f>IFERROR(VLOOKUP($A70,Round04[],5,FALSE), 0)</f>
        <v>1</v>
      </c>
      <c r="I70" s="36">
        <f>IFERROR(VLOOKUP($A70,Round05[],5,FALSE), 0)</f>
        <v>0</v>
      </c>
      <c r="J70" s="36">
        <f>IFERROR(VLOOKUP($A70,Round06[],5,FALSE), 0)</f>
        <v>5</v>
      </c>
      <c r="K70" s="1">
        <f>IFERROR(VLOOKUP($A70,Round07[],5,FALSE), 0)</f>
        <v>0</v>
      </c>
      <c r="L70" s="1">
        <f>IFERROR(VLOOKUP($A70,Round08[],5,FALSE), 0)</f>
        <v>0</v>
      </c>
      <c r="M70" s="1">
        <f>IFERROR(VLOOKUP($A70,Round09[],5,FALSE), 0)</f>
        <v>0</v>
      </c>
      <c r="N70" s="1">
        <f>IFERROR(VLOOKUP($A70,Round10[],5,FALSE), 0)</f>
        <v>0</v>
      </c>
      <c r="O70" s="1">
        <f>IFERROR(VLOOKUP($A70,Round11[],5,FALSE), 0)</f>
        <v>0</v>
      </c>
      <c r="P70" s="1">
        <f>IFERROR(VLOOKUP($A70,Round12[],5,FALSE), 0)</f>
        <v>0</v>
      </c>
      <c r="Q70" s="1">
        <f>IFERROR(VLOOKUP($A70,Round13[],5,FALSE), 0)</f>
        <v>0</v>
      </c>
      <c r="R70" s="1">
        <f>IFERROR(VLOOKUP($A70,Round14[],5,FALSE), 0)</f>
        <v>0</v>
      </c>
      <c r="S70" s="1">
        <f>IFERROR(VLOOKUP($A70,Round15[],5,FALSE), 0)</f>
        <v>0</v>
      </c>
      <c r="T70" s="1">
        <f>IFERROR(VLOOKUP($A70,Round16[],5,FALSE), 0)</f>
        <v>0</v>
      </c>
      <c r="U70" s="1">
        <f>IFERROR(VLOOKUP($A70,Round17[],5,FALSE), 0)</f>
        <v>0</v>
      </c>
      <c r="V70" s="1">
        <f>IFERROR(VLOOKUP($A70,Round18[],5,FALSE), 0)</f>
        <v>0</v>
      </c>
      <c r="W70" s="1">
        <f>IFERROR(VLOOKUP($A70,Round19[],5,FALSE), 0)</f>
        <v>0</v>
      </c>
      <c r="X70" s="1">
        <f>IFERROR(VLOOKUP($A70,Round20[],5,FALSE), 0)</f>
        <v>0</v>
      </c>
      <c r="Y70" s="1">
        <f>IFERROR(VLOOKUP($A70,Round21[],5,FALSE), 0)</f>
        <v>0</v>
      </c>
      <c r="Z70" s="1">
        <f>IFERROR(VLOOKUP($A70,Round22[],5,FALSE), 0)</f>
        <v>0</v>
      </c>
      <c r="AA70" s="1">
        <f>IFERROR(VLOOKUP($A70,Round23[],5,FALSE), 0)</f>
        <v>0</v>
      </c>
      <c r="AB70" s="1">
        <f>IFERROR(VLOOKUP($A70,'دور 24'!$A$2:$E$41,5,FALSE), 0)</f>
        <v>0</v>
      </c>
      <c r="AC70" s="1">
        <f>IFERROR(VLOOKUP($A70,Round25[],5,FALSE), 0)</f>
        <v>0</v>
      </c>
      <c r="AD70" s="1">
        <f>IFERROR(VLOOKUP($A70,Round26[],5,FALSE), 0)</f>
        <v>0</v>
      </c>
      <c r="AE70" s="1">
        <f>IFERROR(VLOOKUP($A70,Round27[],5,FALSE), 0)</f>
        <v>0</v>
      </c>
      <c r="AF70" s="1">
        <f>IFERROR(VLOOKUP($A70,Round28[],5,FALSE), 0)</f>
        <v>0</v>
      </c>
      <c r="AG70" s="1">
        <f>IFERROR(VLOOKUP($A70,Round29[],5,FALSE), 0)</f>
        <v>0</v>
      </c>
      <c r="AH70" s="1">
        <f>IFERROR(VLOOKUP($A70,Round30[],5,FALSE), 0)</f>
        <v>0</v>
      </c>
      <c r="AI70" s="1">
        <f>IFERROR(VLOOKUP($A70,Round31[],5,FALSE), 0)</f>
        <v>0</v>
      </c>
      <c r="AJ70" s="1">
        <f>IFERROR(VLOOKUP($A70,Round32[],5,FALSE), 0)</f>
        <v>0</v>
      </c>
      <c r="AK70" s="1">
        <f>IFERROR(VLOOKUP($A70,Round33[],5,FALSE), 0)</f>
        <v>0</v>
      </c>
      <c r="AL70" s="1">
        <f>IFERROR(VLOOKUP($A70,Round34[],5,FALSE), 0)</f>
        <v>0</v>
      </c>
      <c r="AM70" s="1">
        <f>IFERROR(VLOOKUP($A70,Round35[],5,FALSE), 0)</f>
        <v>0</v>
      </c>
      <c r="AN70" s="1">
        <f>IFERROR(VLOOKUP($A70,Round36[],5,FALSE), 0)</f>
        <v>0</v>
      </c>
      <c r="AO70" s="1">
        <f>IFERROR(VLOOKUP($A70,Round37[],5,FALSE), 0)</f>
        <v>0</v>
      </c>
      <c r="AP70" s="1">
        <f>IFERROR(VLOOKUP($A70,Round38[],5,FALSE), 0)</f>
        <v>0</v>
      </c>
      <c r="AQ70" s="1">
        <f>IFERROR(VLOOKUP($A70,Round39[],5,FALSE), 0)</f>
        <v>0</v>
      </c>
      <c r="AR70" s="1">
        <f>IFERROR(VLOOKUP($A70,Round40[],5,FALSE), 0)</f>
        <v>0</v>
      </c>
      <c r="AS70" s="1">
        <f>IFERROR(VLOOKUP($A70,Round41[],5,FALSE), 0)</f>
        <v>0</v>
      </c>
      <c r="AT70" s="1">
        <f>IFERROR(VLOOKUP($A70,Round42[],5,FALSE), 0)</f>
        <v>0</v>
      </c>
      <c r="AU70" s="1">
        <f>IFERROR(VLOOKUP($A70,Round43[],5,FALSE), 0)</f>
        <v>0</v>
      </c>
      <c r="AV70" s="1">
        <f>IFERROR(VLOOKUP($A70,Round44[],5,FALSE), 0)</f>
        <v>0</v>
      </c>
      <c r="AW70" s="1">
        <f>IFERROR(VLOOKUP($A70,Round45[],5,FALSE), 0)</f>
        <v>0</v>
      </c>
      <c r="AX70" s="1">
        <f>IFERROR(VLOOKUP($A70,Round46[],5,FALSE), 0)</f>
        <v>0</v>
      </c>
      <c r="AY70" s="1">
        <f>IFERROR(VLOOKUP($A70,Round47[],5,FALSE), 0)</f>
        <v>0</v>
      </c>
      <c r="AZ70" s="1">
        <f>IFERROR(VLOOKUP($A70,Round48[],5,FALSE), 0)</f>
        <v>0</v>
      </c>
      <c r="BA70" s="1">
        <f>IFERROR(VLOOKUP($A70,Round49[],5,FALSE), 0)</f>
        <v>0</v>
      </c>
      <c r="BB70" s="1">
        <f>IFERROR(VLOOKUP($A70,Round50[],5,FALSE), 0)</f>
        <v>0</v>
      </c>
      <c r="BC70" s="1">
        <f>IFERROR(VLOOKUP($A70,Round51[],5,FALSE), 0)</f>
        <v>0</v>
      </c>
      <c r="BD70" s="1">
        <f>IFERROR(VLOOKUP($A70,Round52[],5,FALSE), 0)</f>
        <v>0</v>
      </c>
      <c r="BE70" s="1">
        <f>IFERROR(VLOOKUP($A70,Round53[],5,FALSE), 0)</f>
        <v>0</v>
      </c>
      <c r="BF70" s="1">
        <f>IFERROR(VLOOKUP($A70,Round54[],5,FALSE), 0)</f>
        <v>0</v>
      </c>
      <c r="BG70" s="1">
        <f>IFERROR(VLOOKUP($A70,Round55[],5,FALSE), 0)</f>
        <v>0</v>
      </c>
      <c r="BH70" s="1">
        <f>IFERROR(VLOOKUP($A70,Round56[],5,FALSE), 0)</f>
        <v>0</v>
      </c>
      <c r="BI70" s="1">
        <f>IFERROR(VLOOKUP($A70,Round57[],5,FALSE), 0)</f>
        <v>0</v>
      </c>
      <c r="BJ70" s="1">
        <f>IFERROR(VLOOKUP($A70,Round58[],5,FALSE), 0)</f>
        <v>0</v>
      </c>
      <c r="BK70" s="1">
        <f>IFERROR(VLOOKUP($A70,Round59[],5,FALSE), 0)</f>
        <v>0</v>
      </c>
      <c r="BL70" s="1">
        <f>IFERROR(VLOOKUP($A70,Round60[],5,FALSE), 0)</f>
        <v>0</v>
      </c>
      <c r="BM70" s="36">
        <f>IFERROR(VLOOKUP($A70,Round61[],5,FALSE), 0)</f>
        <v>0</v>
      </c>
      <c r="BN70" s="36">
        <f>IFERROR(VLOOKUP($A70,Round62[],5,FALSE), 0)</f>
        <v>0</v>
      </c>
    </row>
    <row r="71" spans="1:66" ht="22.5" x14ac:dyDescent="0.25">
      <c r="A71" s="1">
        <v>29231</v>
      </c>
      <c r="B71" s="39" t="s">
        <v>167</v>
      </c>
      <c r="C71" s="37">
        <f xml:space="preserve"> SUM(TotalPoints[[#This Row],[دور 1]:[دور 62]])</f>
        <v>11</v>
      </c>
      <c r="D71" s="42">
        <f>COUNTIF(TotalPoints[[#This Row],[دور 1]:[دور 62]], "&gt;0")</f>
        <v>6</v>
      </c>
      <c r="E71" s="36">
        <f>IFERROR(VLOOKUP($A71,Round01[],5,FALSE), 0)</f>
        <v>0</v>
      </c>
      <c r="F71" s="36">
        <f>IFERROR(VLOOKUP($A71,Round02[],5,FALSE), 0)</f>
        <v>0</v>
      </c>
      <c r="G71" s="36">
        <f>IFERROR(VLOOKUP($A71,Round03[],5,FALSE), 0)</f>
        <v>0</v>
      </c>
      <c r="H71" s="36">
        <f>IFERROR(VLOOKUP($A71,Round04[],5,FALSE), 0)</f>
        <v>1</v>
      </c>
      <c r="I71" s="36">
        <f>IFERROR(VLOOKUP($A71,Round05[],5,FALSE), 0)</f>
        <v>1</v>
      </c>
      <c r="J71" s="36">
        <f>IFERROR(VLOOKUP($A71,Round06[],5,FALSE), 0)</f>
        <v>3</v>
      </c>
      <c r="K71" s="36">
        <f>IFERROR(VLOOKUP($A71,Round07[],5,FALSE), 0)</f>
        <v>0</v>
      </c>
      <c r="L71" s="36">
        <f>IFERROR(VLOOKUP($A71,Round08[],5,FALSE), 0)</f>
        <v>2</v>
      </c>
      <c r="M71" s="36">
        <f>IFERROR(VLOOKUP($A71,Round09[],5,FALSE), 0)</f>
        <v>0</v>
      </c>
      <c r="N71" s="36">
        <f>IFERROR(VLOOKUP($A71,Round10[],5,FALSE), 0)</f>
        <v>0</v>
      </c>
      <c r="O71" s="36">
        <f>IFERROR(VLOOKUP($A71,Round11[],5,FALSE), 0)</f>
        <v>0</v>
      </c>
      <c r="P71" s="36">
        <f>IFERROR(VLOOKUP($A71,Round12[],5,FALSE), 0)</f>
        <v>1</v>
      </c>
      <c r="Q71" s="36">
        <f>IFERROR(VLOOKUP($A71,Round13[],5,FALSE), 0)</f>
        <v>0</v>
      </c>
      <c r="R71" s="36">
        <f>IFERROR(VLOOKUP($A71,Round14[],5,FALSE), 0)</f>
        <v>0</v>
      </c>
      <c r="S71" s="36">
        <f>IFERROR(VLOOKUP($A71,Round15[],5,FALSE), 0)</f>
        <v>0</v>
      </c>
      <c r="T71" s="36">
        <f>IFERROR(VLOOKUP($A71,Round16[],5,FALSE), 0)</f>
        <v>0</v>
      </c>
      <c r="U71" s="36">
        <f>IFERROR(VLOOKUP($A71,Round17[],5,FALSE), 0)</f>
        <v>0</v>
      </c>
      <c r="V71" s="36">
        <f>IFERROR(VLOOKUP($A71,Round18[],5,FALSE), 0)</f>
        <v>0</v>
      </c>
      <c r="W71" s="36">
        <f>IFERROR(VLOOKUP($A71,Round19[],5,FALSE), 0)</f>
        <v>0</v>
      </c>
      <c r="X71" s="36">
        <f>IFERROR(VLOOKUP($A71,Round20[],5,FALSE), 0)</f>
        <v>0</v>
      </c>
      <c r="Y71" s="36">
        <f>IFERROR(VLOOKUP($A71,Round21[],5,FALSE), 0)</f>
        <v>0</v>
      </c>
      <c r="Z71" s="36">
        <f>IFERROR(VLOOKUP($A71,Round22[],5,FALSE), 0)</f>
        <v>0</v>
      </c>
      <c r="AA71" s="36">
        <f>IFERROR(VLOOKUP($A71,Round23[],5,FALSE), 0)</f>
        <v>0</v>
      </c>
      <c r="AB71" s="36">
        <f>IFERROR(VLOOKUP($A71,'دور 24'!$A$2:$E$41,5,FALSE), 0)</f>
        <v>0</v>
      </c>
      <c r="AC71" s="36">
        <f>IFERROR(VLOOKUP($A71,Round25[],5,FALSE), 0)</f>
        <v>0</v>
      </c>
      <c r="AD71" s="36">
        <f>IFERROR(VLOOKUP($A71,Round26[],5,FALSE), 0)</f>
        <v>0</v>
      </c>
      <c r="AE71" s="36">
        <f>IFERROR(VLOOKUP($A71,Round27[],5,FALSE), 0)</f>
        <v>3</v>
      </c>
      <c r="AF71" s="36">
        <f>IFERROR(VLOOKUP($A71,Round28[],5,FALSE), 0)</f>
        <v>0</v>
      </c>
      <c r="AG71" s="36">
        <f>IFERROR(VLOOKUP($A71,Round29[],5,FALSE), 0)</f>
        <v>0</v>
      </c>
      <c r="AH71" s="36">
        <f>IFERROR(VLOOKUP($A71,Round30[],5,FALSE), 0)</f>
        <v>0</v>
      </c>
      <c r="AI71" s="36">
        <f>IFERROR(VLOOKUP($A71,Round31[],5,FALSE), 0)</f>
        <v>0</v>
      </c>
      <c r="AJ71" s="36">
        <f>IFERROR(VLOOKUP($A71,Round32[],5,FALSE), 0)</f>
        <v>0</v>
      </c>
      <c r="AK71" s="36">
        <f>IFERROR(VLOOKUP($A71,Round33[],5,FALSE), 0)</f>
        <v>0</v>
      </c>
      <c r="AL71" s="36">
        <f>IFERROR(VLOOKUP($A71,Round34[],5,FALSE), 0)</f>
        <v>0</v>
      </c>
      <c r="AM71" s="36">
        <f>IFERROR(VLOOKUP($A71,Round35[],5,FALSE), 0)</f>
        <v>0</v>
      </c>
      <c r="AN71" s="36">
        <f>IFERROR(VLOOKUP($A71,Round36[],5,FALSE), 0)</f>
        <v>0</v>
      </c>
      <c r="AO71" s="36">
        <f>IFERROR(VLOOKUP($A71,Round37[],5,FALSE), 0)</f>
        <v>0</v>
      </c>
      <c r="AP71" s="36">
        <f>IFERROR(VLOOKUP($A71,Round38[],5,FALSE), 0)</f>
        <v>0</v>
      </c>
      <c r="AQ71" s="36">
        <f>IFERROR(VLOOKUP($A71,Round39[],5,FALSE), 0)</f>
        <v>0</v>
      </c>
      <c r="AR71" s="36">
        <f>IFERROR(VLOOKUP($A71,Round40[],5,FALSE), 0)</f>
        <v>0</v>
      </c>
      <c r="AS71" s="36">
        <f>IFERROR(VLOOKUP($A71,Round41[],5,FALSE), 0)</f>
        <v>0</v>
      </c>
      <c r="AT71" s="36">
        <f>IFERROR(VLOOKUP($A71,Round42[],5,FALSE), 0)</f>
        <v>0</v>
      </c>
      <c r="AU71" s="36">
        <f>IFERROR(VLOOKUP($A71,Round43[],5,FALSE), 0)</f>
        <v>0</v>
      </c>
      <c r="AV71" s="36">
        <f>IFERROR(VLOOKUP($A71,Round44[],5,FALSE), 0)</f>
        <v>0</v>
      </c>
      <c r="AW71" s="36">
        <f>IFERROR(VLOOKUP($A71,Round45[],5,FALSE), 0)</f>
        <v>0</v>
      </c>
      <c r="AX71" s="36">
        <f>IFERROR(VLOOKUP($A71,Round46[],5,FALSE), 0)</f>
        <v>0</v>
      </c>
      <c r="AY71" s="36">
        <f>IFERROR(VLOOKUP($A71,Round47[],5,FALSE), 0)</f>
        <v>0</v>
      </c>
      <c r="AZ71" s="36">
        <f>IFERROR(VLOOKUP($A71,Round48[],5,FALSE), 0)</f>
        <v>0</v>
      </c>
      <c r="BA71" s="36">
        <f>IFERROR(VLOOKUP($A71,Round49[],5,FALSE), 0)</f>
        <v>0</v>
      </c>
      <c r="BB71" s="36">
        <f>IFERROR(VLOOKUP($A71,Round50[],5,FALSE), 0)</f>
        <v>0</v>
      </c>
      <c r="BC71" s="36">
        <f>IFERROR(VLOOKUP($A71,Round51[],5,FALSE), 0)</f>
        <v>0</v>
      </c>
      <c r="BD71" s="36">
        <f>IFERROR(VLOOKUP($A71,Round52[],5,FALSE), 0)</f>
        <v>0</v>
      </c>
      <c r="BE71" s="36">
        <f>IFERROR(VLOOKUP($A71,Round53[],5,FALSE), 0)</f>
        <v>0</v>
      </c>
      <c r="BF71" s="36">
        <f>IFERROR(VLOOKUP($A71,Round54[],5,FALSE), 0)</f>
        <v>0</v>
      </c>
      <c r="BG71" s="36">
        <f>IFERROR(VLOOKUP($A71,Round55[],5,FALSE), 0)</f>
        <v>0</v>
      </c>
      <c r="BH71" s="36">
        <f>IFERROR(VLOOKUP($A71,Round56[],5,FALSE), 0)</f>
        <v>0</v>
      </c>
      <c r="BI71" s="36">
        <f>IFERROR(VLOOKUP($A71,Round57[],5,FALSE), 0)</f>
        <v>0</v>
      </c>
      <c r="BJ71" s="36">
        <f>IFERROR(VLOOKUP($A71,Round58[],5,FALSE), 0)</f>
        <v>0</v>
      </c>
      <c r="BK71" s="36">
        <f>IFERROR(VLOOKUP($A71,Round59[],5,FALSE), 0)</f>
        <v>0</v>
      </c>
      <c r="BL71" s="36">
        <f>IFERROR(VLOOKUP($A71,Round60[],5,FALSE), 0)</f>
        <v>0</v>
      </c>
      <c r="BM71" s="36">
        <f>IFERROR(VLOOKUP($A71,Round61[],5,FALSE), 0)</f>
        <v>0</v>
      </c>
      <c r="BN71" s="36">
        <f>IFERROR(VLOOKUP($A71,Round62[],5,FALSE), 0)</f>
        <v>0</v>
      </c>
    </row>
    <row r="72" spans="1:66" ht="22.5" x14ac:dyDescent="0.25">
      <c r="A72" s="1">
        <v>11047</v>
      </c>
      <c r="B72" s="39" t="s">
        <v>243</v>
      </c>
      <c r="C72" s="37">
        <f xml:space="preserve"> SUM(TotalPoints[[#This Row],[دور 1]:[دور 62]])</f>
        <v>10</v>
      </c>
      <c r="D72" s="42">
        <f>COUNTIF(TotalPoints[[#This Row],[دور 1]:[دور 62]], "&gt;0")</f>
        <v>3</v>
      </c>
      <c r="E72" s="36">
        <f>IFERROR(VLOOKUP($A72,Round01[],5,FALSE), 0)</f>
        <v>0</v>
      </c>
      <c r="F72" s="36">
        <f>IFERROR(VLOOKUP($A72,Round02[],5,FALSE), 0)</f>
        <v>0</v>
      </c>
      <c r="G72" s="36">
        <f>IFERROR(VLOOKUP($A72,Round03[],5,FALSE), 0)</f>
        <v>0</v>
      </c>
      <c r="H72" s="36">
        <f>IFERROR(VLOOKUP($A72,Round04[],5,FALSE), 0)</f>
        <v>0</v>
      </c>
      <c r="I72" s="36">
        <f>IFERROR(VLOOKUP($A72,Round05[],5,FALSE), 0)</f>
        <v>0</v>
      </c>
      <c r="J72" s="36">
        <f>IFERROR(VLOOKUP($A72,Round06[],5,FALSE), 0)</f>
        <v>0</v>
      </c>
      <c r="K72" s="36">
        <f>IFERROR(VLOOKUP($A72,Round07[],5,FALSE), 0)</f>
        <v>0</v>
      </c>
      <c r="L72" s="36">
        <f>IFERROR(VLOOKUP($A72,Round08[],5,FALSE), 0)</f>
        <v>0</v>
      </c>
      <c r="M72" s="36">
        <f>IFERROR(VLOOKUP($A72,Round09[],5,FALSE), 0)</f>
        <v>0</v>
      </c>
      <c r="N72" s="36">
        <f>IFERROR(VLOOKUP($A72,Round10[],5,FALSE), 0)</f>
        <v>1</v>
      </c>
      <c r="O72" s="36">
        <f>IFERROR(VLOOKUP($A72,Round11[],5,FALSE), 0)</f>
        <v>0</v>
      </c>
      <c r="P72" s="36">
        <f>IFERROR(VLOOKUP($A72,Round12[],5,FALSE), 0)</f>
        <v>0</v>
      </c>
      <c r="Q72" s="36">
        <f>IFERROR(VLOOKUP($A72,Round13[],5,FALSE), 0)</f>
        <v>0</v>
      </c>
      <c r="R72" s="36">
        <f>IFERROR(VLOOKUP($A72,Round14[],5,FALSE), 0)</f>
        <v>0</v>
      </c>
      <c r="S72" s="36">
        <f>IFERROR(VLOOKUP($A72,Round15[],5,FALSE), 0)</f>
        <v>0</v>
      </c>
      <c r="T72" s="36">
        <f>IFERROR(VLOOKUP($A72,Round16[],5,FALSE), 0)</f>
        <v>0</v>
      </c>
      <c r="U72" s="36">
        <f>IFERROR(VLOOKUP($A72,Round17[],5,FALSE), 0)</f>
        <v>0</v>
      </c>
      <c r="V72" s="36">
        <f>IFERROR(VLOOKUP($A72,Round18[],5,FALSE), 0)</f>
        <v>0</v>
      </c>
      <c r="W72" s="36">
        <f>IFERROR(VLOOKUP($A72,Round19[],5,FALSE), 0)</f>
        <v>0</v>
      </c>
      <c r="X72" s="36">
        <f>IFERROR(VLOOKUP($A72,Round20[],5,FALSE), 0)</f>
        <v>1</v>
      </c>
      <c r="Y72" s="36">
        <f>IFERROR(VLOOKUP($A72,Round21[],5,FALSE), 0)</f>
        <v>0</v>
      </c>
      <c r="Z72" s="36">
        <f>IFERROR(VLOOKUP($A72,Round22[],5,FALSE), 0)</f>
        <v>0</v>
      </c>
      <c r="AA72" s="36">
        <f>IFERROR(VLOOKUP($A72,Round23[],5,FALSE), 0)</f>
        <v>0</v>
      </c>
      <c r="AB72" s="36">
        <f>IFERROR(VLOOKUP($A72,'دور 24'!$A$2:$E$41,5,FALSE), 0)</f>
        <v>0</v>
      </c>
      <c r="AC72" s="36">
        <f>IFERROR(VLOOKUP($A72,Round25[],5,FALSE), 0)</f>
        <v>0</v>
      </c>
      <c r="AD72" s="36">
        <f>IFERROR(VLOOKUP($A72,Round26[],5,FALSE), 0)</f>
        <v>0</v>
      </c>
      <c r="AE72" s="36">
        <f>IFERROR(VLOOKUP($A72,Round27[],5,FALSE), 0)</f>
        <v>0</v>
      </c>
      <c r="AF72" s="36">
        <f>IFERROR(VLOOKUP($A72,Round28[],5,FALSE), 0)</f>
        <v>0</v>
      </c>
      <c r="AG72" s="36">
        <f>IFERROR(VLOOKUP($A72,Round29[],5,FALSE), 0)</f>
        <v>0</v>
      </c>
      <c r="AH72" s="36">
        <f>IFERROR(VLOOKUP($A72,Round30[],5,FALSE), 0)</f>
        <v>0</v>
      </c>
      <c r="AI72" s="36">
        <f>IFERROR(VLOOKUP($A72,Round31[],5,FALSE), 0)</f>
        <v>0</v>
      </c>
      <c r="AJ72" s="36">
        <f>IFERROR(VLOOKUP($A72,Round32[],5,FALSE), 0)</f>
        <v>0</v>
      </c>
      <c r="AK72" s="36">
        <f>IFERROR(VLOOKUP($A72,Round33[],5,FALSE), 0)</f>
        <v>0</v>
      </c>
      <c r="AL72" s="36">
        <f>IFERROR(VLOOKUP($A72,Round34[],5,FALSE), 0)</f>
        <v>0</v>
      </c>
      <c r="AM72" s="36">
        <f>IFERROR(VLOOKUP($A72,Round35[],5,FALSE), 0)</f>
        <v>0</v>
      </c>
      <c r="AN72" s="36">
        <f>IFERROR(VLOOKUP($A72,Round36[],5,FALSE), 0)</f>
        <v>0</v>
      </c>
      <c r="AO72" s="36">
        <f>IFERROR(VLOOKUP($A72,Round37[],5,FALSE), 0)</f>
        <v>0</v>
      </c>
      <c r="AP72" s="36">
        <f>IFERROR(VLOOKUP($A72,Round38[],5,FALSE), 0)</f>
        <v>0</v>
      </c>
      <c r="AQ72" s="36">
        <f>IFERROR(VLOOKUP($A72,Round39[],5,FALSE), 0)</f>
        <v>0</v>
      </c>
      <c r="AR72" s="36">
        <f>IFERROR(VLOOKUP($A72,Round40[],5,FALSE), 0)</f>
        <v>0</v>
      </c>
      <c r="AS72" s="36">
        <f>IFERROR(VLOOKUP($A72,Round41[],5,FALSE), 0)</f>
        <v>0</v>
      </c>
      <c r="AT72" s="36">
        <f>IFERROR(VLOOKUP($A72,Round42[],5,FALSE), 0)</f>
        <v>0</v>
      </c>
      <c r="AU72" s="36">
        <f>IFERROR(VLOOKUP($A72,Round43[],5,FALSE), 0)</f>
        <v>0</v>
      </c>
      <c r="AV72" s="36">
        <f>IFERROR(VLOOKUP($A72,Round44[],5,FALSE), 0)</f>
        <v>0</v>
      </c>
      <c r="AW72" s="36">
        <f>IFERROR(VLOOKUP($A72,Round45[],5,FALSE), 0)</f>
        <v>0</v>
      </c>
      <c r="AX72" s="36">
        <f>IFERROR(VLOOKUP($A72,Round46[],5,FALSE), 0)</f>
        <v>0</v>
      </c>
      <c r="AY72" s="36">
        <f>IFERROR(VLOOKUP($A72,Round47[],5,FALSE), 0)</f>
        <v>0</v>
      </c>
      <c r="AZ72" s="36">
        <f>IFERROR(VLOOKUP($A72,Round48[],5,FALSE), 0)</f>
        <v>0</v>
      </c>
      <c r="BA72" s="36">
        <f>IFERROR(VLOOKUP($A72,Round49[],5,FALSE), 0)</f>
        <v>0</v>
      </c>
      <c r="BB72" s="36">
        <f>IFERROR(VLOOKUP($A72,Round50[],5,FALSE), 0)</f>
        <v>0</v>
      </c>
      <c r="BC72" s="36">
        <f>IFERROR(VLOOKUP($A72,Round51[],5,FALSE), 0)</f>
        <v>0</v>
      </c>
      <c r="BD72" s="36">
        <f>IFERROR(VLOOKUP($A72,Round52[],5,FALSE), 0)</f>
        <v>0</v>
      </c>
      <c r="BE72" s="36">
        <f>IFERROR(VLOOKUP($A72,Round53[],5,FALSE), 0)</f>
        <v>0</v>
      </c>
      <c r="BF72" s="36">
        <f>IFERROR(VLOOKUP($A72,Round54[],5,FALSE), 0)</f>
        <v>0</v>
      </c>
      <c r="BG72" s="36">
        <f>IFERROR(VLOOKUP($A72,Round55[],5,FALSE), 0)</f>
        <v>0</v>
      </c>
      <c r="BH72" s="36">
        <f>IFERROR(VLOOKUP($A72,Round56[],5,FALSE), 0)</f>
        <v>0</v>
      </c>
      <c r="BI72" s="36">
        <f>IFERROR(VLOOKUP($A72,Round57[],5,FALSE), 0)</f>
        <v>0</v>
      </c>
      <c r="BJ72" s="36">
        <f>IFERROR(VLOOKUP($A72,Round58[],5,FALSE), 0)</f>
        <v>0</v>
      </c>
      <c r="BK72" s="36">
        <f>IFERROR(VLOOKUP($A72,Round59[],5,FALSE), 0)</f>
        <v>0</v>
      </c>
      <c r="BL72" s="36">
        <f>IFERROR(VLOOKUP($A72,Round60[],5,FALSE), 0)</f>
        <v>0</v>
      </c>
      <c r="BM72" s="36">
        <f>IFERROR(VLOOKUP($A72,Round61[],5,FALSE), 0)</f>
        <v>8</v>
      </c>
      <c r="BN72" s="36">
        <f>IFERROR(VLOOKUP($A72,Round62[],5,FALSE), 0)</f>
        <v>0</v>
      </c>
    </row>
    <row r="73" spans="1:66" ht="22.5" x14ac:dyDescent="0.25">
      <c r="A73" s="1">
        <v>29676</v>
      </c>
      <c r="B73" s="39" t="s">
        <v>254</v>
      </c>
      <c r="C73" s="37">
        <f xml:space="preserve"> SUM(TotalPoints[[#This Row],[دور 1]:[دور 62]])</f>
        <v>10</v>
      </c>
      <c r="D73" s="42">
        <f>COUNTIF(TotalPoints[[#This Row],[دور 1]:[دور 62]], "&gt;0")</f>
        <v>4</v>
      </c>
      <c r="E73" s="36">
        <f>IFERROR(VLOOKUP($A73,Round01[],5,FALSE), 0)</f>
        <v>0</v>
      </c>
      <c r="F73" s="36">
        <f>IFERROR(VLOOKUP($A73,Round02[],5,FALSE), 0)</f>
        <v>0</v>
      </c>
      <c r="G73" s="36">
        <f>IFERROR(VLOOKUP($A73,Round03[],5,FALSE), 0)</f>
        <v>0</v>
      </c>
      <c r="H73" s="36">
        <f>IFERROR(VLOOKUP($A73,Round04[],5,FALSE), 0)</f>
        <v>0</v>
      </c>
      <c r="I73" s="36">
        <f>IFERROR(VLOOKUP($A73,Round05[],5,FALSE), 0)</f>
        <v>0</v>
      </c>
      <c r="J73" s="36">
        <f>IFERROR(VLOOKUP($A73,Round06[],5,FALSE), 0)</f>
        <v>0</v>
      </c>
      <c r="K73" s="36">
        <f>IFERROR(VLOOKUP($A73,Round07[],5,FALSE), 0)</f>
        <v>0</v>
      </c>
      <c r="L73" s="36">
        <f>IFERROR(VLOOKUP($A73,Round08[],5,FALSE), 0)</f>
        <v>0</v>
      </c>
      <c r="M73" s="36">
        <f>IFERROR(VLOOKUP($A73,Round09[],5,FALSE), 0)</f>
        <v>0</v>
      </c>
      <c r="N73" s="36">
        <f>IFERROR(VLOOKUP($A73,Round10[],5,FALSE), 0)</f>
        <v>0</v>
      </c>
      <c r="O73" s="36">
        <f>IFERROR(VLOOKUP($A73,Round11[],5,FALSE), 0)</f>
        <v>0</v>
      </c>
      <c r="P73" s="36">
        <f>IFERROR(VLOOKUP($A73,Round12[],5,FALSE), 0)</f>
        <v>0</v>
      </c>
      <c r="Q73" s="36">
        <f>IFERROR(VLOOKUP($A73,Round13[],5,FALSE), 0)</f>
        <v>0</v>
      </c>
      <c r="R73" s="36">
        <f>IFERROR(VLOOKUP($A73,Round14[],5,FALSE), 0)</f>
        <v>0</v>
      </c>
      <c r="S73" s="36">
        <f>IFERROR(VLOOKUP($A73,Round15[],5,FALSE), 0)</f>
        <v>0</v>
      </c>
      <c r="T73" s="36">
        <f>IFERROR(VLOOKUP($A73,Round16[],5,FALSE), 0)</f>
        <v>0</v>
      </c>
      <c r="U73" s="36">
        <f>IFERROR(VLOOKUP($A73,Round17[],5,FALSE), 0)</f>
        <v>0</v>
      </c>
      <c r="V73" s="36">
        <f>IFERROR(VLOOKUP($A73,Round18[],5,FALSE), 0)</f>
        <v>3</v>
      </c>
      <c r="W73" s="36">
        <f>IFERROR(VLOOKUP($A73,Round19[],5,FALSE), 0)</f>
        <v>3</v>
      </c>
      <c r="X73" s="36">
        <f>IFERROR(VLOOKUP($A73,Round20[],5,FALSE), 0)</f>
        <v>3</v>
      </c>
      <c r="Y73" s="36">
        <f>IFERROR(VLOOKUP($A73,Round21[],5,FALSE), 0)</f>
        <v>0</v>
      </c>
      <c r="Z73" s="36">
        <f>IFERROR(VLOOKUP($A73,Round22[],5,FALSE), 0)</f>
        <v>0</v>
      </c>
      <c r="AA73" s="36">
        <f>IFERROR(VLOOKUP($A73,Round23[],5,FALSE), 0)</f>
        <v>1</v>
      </c>
      <c r="AB73" s="36">
        <f>IFERROR(VLOOKUP($A73,'دور 24'!$A$2:$E$41,5,FALSE), 0)</f>
        <v>0</v>
      </c>
      <c r="AC73" s="36">
        <f>IFERROR(VLOOKUP($A73,Round25[],5,FALSE), 0)</f>
        <v>0</v>
      </c>
      <c r="AD73" s="36">
        <f>IFERROR(VLOOKUP($A73,Round26[],5,FALSE), 0)</f>
        <v>0</v>
      </c>
      <c r="AE73" s="36">
        <f>IFERROR(VLOOKUP($A73,Round27[],5,FALSE), 0)</f>
        <v>0</v>
      </c>
      <c r="AF73" s="36">
        <f>IFERROR(VLOOKUP($A73,Round28[],5,FALSE), 0)</f>
        <v>0</v>
      </c>
      <c r="AG73" s="36">
        <f>IFERROR(VLOOKUP($A73,Round29[],5,FALSE), 0)</f>
        <v>0</v>
      </c>
      <c r="AH73" s="36">
        <f>IFERROR(VLOOKUP($A73,Round30[],5,FALSE), 0)</f>
        <v>0</v>
      </c>
      <c r="AI73" s="36">
        <f>IFERROR(VLOOKUP($A73,Round31[],5,FALSE), 0)</f>
        <v>0</v>
      </c>
      <c r="AJ73" s="36">
        <f>IFERROR(VLOOKUP($A73,Round32[],5,FALSE), 0)</f>
        <v>0</v>
      </c>
      <c r="AK73" s="36">
        <f>IFERROR(VLOOKUP($A73,Round33[],5,FALSE), 0)</f>
        <v>0</v>
      </c>
      <c r="AL73" s="36">
        <f>IFERROR(VLOOKUP($A73,Round34[],5,FALSE), 0)</f>
        <v>0</v>
      </c>
      <c r="AM73" s="36">
        <f>IFERROR(VLOOKUP($A73,Round35[],5,FALSE), 0)</f>
        <v>0</v>
      </c>
      <c r="AN73" s="36">
        <f>IFERROR(VLOOKUP($A73,Round36[],5,FALSE), 0)</f>
        <v>0</v>
      </c>
      <c r="AO73" s="36">
        <f>IFERROR(VLOOKUP($A73,Round37[],5,FALSE), 0)</f>
        <v>0</v>
      </c>
      <c r="AP73" s="36">
        <f>IFERROR(VLOOKUP($A73,Round38[],5,FALSE), 0)</f>
        <v>0</v>
      </c>
      <c r="AQ73" s="36">
        <f>IFERROR(VLOOKUP($A73,Round39[],5,FALSE), 0)</f>
        <v>0</v>
      </c>
      <c r="AR73" s="36">
        <f>IFERROR(VLOOKUP($A73,Round40[],5,FALSE), 0)</f>
        <v>0</v>
      </c>
      <c r="AS73" s="36">
        <f>IFERROR(VLOOKUP($A73,Round41[],5,FALSE), 0)</f>
        <v>0</v>
      </c>
      <c r="AT73" s="36">
        <f>IFERROR(VLOOKUP($A73,Round42[],5,FALSE), 0)</f>
        <v>0</v>
      </c>
      <c r="AU73" s="36">
        <f>IFERROR(VLOOKUP($A73,Round43[],5,FALSE), 0)</f>
        <v>0</v>
      </c>
      <c r="AV73" s="36">
        <f>IFERROR(VLOOKUP($A73,Round44[],5,FALSE), 0)</f>
        <v>0</v>
      </c>
      <c r="AW73" s="36">
        <f>IFERROR(VLOOKUP($A73,Round45[],5,FALSE), 0)</f>
        <v>0</v>
      </c>
      <c r="AX73" s="36">
        <f>IFERROR(VLOOKUP($A73,Round46[],5,FALSE), 0)</f>
        <v>0</v>
      </c>
      <c r="AY73" s="36">
        <f>IFERROR(VLOOKUP($A73,Round47[],5,FALSE), 0)</f>
        <v>0</v>
      </c>
      <c r="AZ73" s="36">
        <f>IFERROR(VLOOKUP($A73,Round48[],5,FALSE), 0)</f>
        <v>0</v>
      </c>
      <c r="BA73" s="36">
        <f>IFERROR(VLOOKUP($A73,Round49[],5,FALSE), 0)</f>
        <v>0</v>
      </c>
      <c r="BB73" s="36">
        <f>IFERROR(VLOOKUP($A73,Round50[],5,FALSE), 0)</f>
        <v>0</v>
      </c>
      <c r="BC73" s="36">
        <f>IFERROR(VLOOKUP($A73,Round51[],5,FALSE), 0)</f>
        <v>0</v>
      </c>
      <c r="BD73" s="36">
        <f>IFERROR(VLOOKUP($A73,Round52[],5,FALSE), 0)</f>
        <v>0</v>
      </c>
      <c r="BE73" s="36">
        <f>IFERROR(VLOOKUP($A73,Round53[],5,FALSE), 0)</f>
        <v>0</v>
      </c>
      <c r="BF73" s="36">
        <f>IFERROR(VLOOKUP($A73,Round54[],5,FALSE), 0)</f>
        <v>0</v>
      </c>
      <c r="BG73" s="36">
        <f>IFERROR(VLOOKUP($A73,Round55[],5,FALSE), 0)</f>
        <v>0</v>
      </c>
      <c r="BH73" s="36">
        <f>IFERROR(VLOOKUP($A73,Round56[],5,FALSE), 0)</f>
        <v>0</v>
      </c>
      <c r="BI73" s="36">
        <f>IFERROR(VLOOKUP($A73,Round57[],5,FALSE), 0)</f>
        <v>0</v>
      </c>
      <c r="BJ73" s="36">
        <f>IFERROR(VLOOKUP($A73,Round58[],5,FALSE), 0)</f>
        <v>0</v>
      </c>
      <c r="BK73" s="36">
        <f>IFERROR(VLOOKUP($A73,Round59[],5,FALSE), 0)</f>
        <v>0</v>
      </c>
      <c r="BL73" s="36">
        <f>IFERROR(VLOOKUP($A73,Round60[],5,FALSE), 0)</f>
        <v>0</v>
      </c>
      <c r="BM73" s="36">
        <f>IFERROR(VLOOKUP($A73,Round61[],5,FALSE), 0)</f>
        <v>0</v>
      </c>
      <c r="BN73" s="36">
        <f>IFERROR(VLOOKUP($A73,Round62[],5,FALSE), 0)</f>
        <v>0</v>
      </c>
    </row>
    <row r="74" spans="1:66" ht="22.5" x14ac:dyDescent="0.25">
      <c r="A74" s="1">
        <v>29492</v>
      </c>
      <c r="B74" s="39" t="s">
        <v>118</v>
      </c>
      <c r="C74" s="37">
        <f xml:space="preserve"> SUM(TotalPoints[[#This Row],[دور 1]:[دور 62]])</f>
        <v>10</v>
      </c>
      <c r="D74" s="42">
        <f>COUNTIF(TotalPoints[[#This Row],[دور 1]:[دور 62]], "&gt;0")</f>
        <v>4</v>
      </c>
      <c r="E74" s="36">
        <f>IFERROR(VLOOKUP($A74,Round01[],5,FALSE), 0)</f>
        <v>3</v>
      </c>
      <c r="F74" s="36">
        <f>IFERROR(VLOOKUP($A74,Round02[],5,FALSE), 0)</f>
        <v>0</v>
      </c>
      <c r="G74" s="36">
        <f>IFERROR(VLOOKUP($A74,Round03[],5,FALSE), 0)</f>
        <v>1</v>
      </c>
      <c r="H74" s="36">
        <f>IFERROR(VLOOKUP($A74,Round04[],5,FALSE), 0)</f>
        <v>0</v>
      </c>
      <c r="I74" s="36">
        <f>IFERROR(VLOOKUP($A74,Round05[],5,FALSE), 0)</f>
        <v>0</v>
      </c>
      <c r="J74" s="36">
        <f>IFERROR(VLOOKUP($A74,Round06[],5,FALSE), 0)</f>
        <v>5</v>
      </c>
      <c r="K74" s="1">
        <f>IFERROR(VLOOKUP($A74,Round07[],5,FALSE), 0)</f>
        <v>0</v>
      </c>
      <c r="L74" s="1">
        <f>IFERROR(VLOOKUP($A74,Round08[],5,FALSE), 0)</f>
        <v>0</v>
      </c>
      <c r="M74" s="1">
        <f>IFERROR(VLOOKUP($A74,Round09[],5,FALSE), 0)</f>
        <v>0</v>
      </c>
      <c r="N74" s="1">
        <f>IFERROR(VLOOKUP($A74,Round10[],5,FALSE), 0)</f>
        <v>0</v>
      </c>
      <c r="O74" s="1">
        <f>IFERROR(VLOOKUP($A74,Round11[],5,FALSE), 0)</f>
        <v>0</v>
      </c>
      <c r="P74" s="1">
        <f>IFERROR(VLOOKUP($A74,Round12[],5,FALSE), 0)</f>
        <v>0</v>
      </c>
      <c r="Q74" s="1">
        <f>IFERROR(VLOOKUP($A74,Round13[],5,FALSE), 0)</f>
        <v>0</v>
      </c>
      <c r="R74" s="1">
        <f>IFERROR(VLOOKUP($A74,Round14[],5,FALSE), 0)</f>
        <v>0</v>
      </c>
      <c r="S74" s="1">
        <f>IFERROR(VLOOKUP($A74,Round15[],5,FALSE), 0)</f>
        <v>0</v>
      </c>
      <c r="T74" s="1">
        <f>IFERROR(VLOOKUP($A74,Round16[],5,FALSE), 0)</f>
        <v>0</v>
      </c>
      <c r="U74" s="1">
        <f>IFERROR(VLOOKUP($A74,Round17[],5,FALSE), 0)</f>
        <v>0</v>
      </c>
      <c r="V74" s="1">
        <f>IFERROR(VLOOKUP($A74,Round18[],5,FALSE), 0)</f>
        <v>0</v>
      </c>
      <c r="W74" s="1">
        <f>IFERROR(VLOOKUP($A74,Round19[],5,FALSE), 0)</f>
        <v>0</v>
      </c>
      <c r="X74" s="1">
        <f>IFERROR(VLOOKUP($A74,Round20[],5,FALSE), 0)</f>
        <v>1</v>
      </c>
      <c r="Y74" s="1">
        <f>IFERROR(VLOOKUP($A74,Round21[],5,FALSE), 0)</f>
        <v>0</v>
      </c>
      <c r="Z74" s="1">
        <f>IFERROR(VLOOKUP($A74,Round22[],5,FALSE), 0)</f>
        <v>0</v>
      </c>
      <c r="AA74" s="1">
        <f>IFERROR(VLOOKUP($A74,Round23[],5,FALSE), 0)</f>
        <v>0</v>
      </c>
      <c r="AB74" s="1">
        <f>IFERROR(VLOOKUP($A74,'دور 24'!$A$2:$E$41,5,FALSE), 0)</f>
        <v>0</v>
      </c>
      <c r="AC74" s="1">
        <f>IFERROR(VLOOKUP($A74,Round25[],5,FALSE), 0)</f>
        <v>0</v>
      </c>
      <c r="AD74" s="1">
        <f>IFERROR(VLOOKUP($A74,Round26[],5,FALSE), 0)</f>
        <v>0</v>
      </c>
      <c r="AE74" s="1">
        <f>IFERROR(VLOOKUP($A74,Round27[],5,FALSE), 0)</f>
        <v>0</v>
      </c>
      <c r="AF74" s="1">
        <f>IFERROR(VLOOKUP($A74,Round28[],5,FALSE), 0)</f>
        <v>0</v>
      </c>
      <c r="AG74" s="1">
        <f>IFERROR(VLOOKUP($A74,Round29[],5,FALSE), 0)</f>
        <v>0</v>
      </c>
      <c r="AH74" s="1">
        <f>IFERROR(VLOOKUP($A74,Round30[],5,FALSE), 0)</f>
        <v>0</v>
      </c>
      <c r="AI74" s="1">
        <f>IFERROR(VLOOKUP($A74,Round31[],5,FALSE), 0)</f>
        <v>0</v>
      </c>
      <c r="AJ74" s="1">
        <f>IFERROR(VLOOKUP($A74,Round32[],5,FALSE), 0)</f>
        <v>0</v>
      </c>
      <c r="AK74" s="1">
        <f>IFERROR(VLOOKUP($A74,Round33[],5,FALSE), 0)</f>
        <v>0</v>
      </c>
      <c r="AL74" s="1">
        <f>IFERROR(VLOOKUP($A74,Round34[],5,FALSE), 0)</f>
        <v>0</v>
      </c>
      <c r="AM74" s="1">
        <f>IFERROR(VLOOKUP($A74,Round35[],5,FALSE), 0)</f>
        <v>0</v>
      </c>
      <c r="AN74" s="1">
        <f>IFERROR(VLOOKUP($A74,Round36[],5,FALSE), 0)</f>
        <v>0</v>
      </c>
      <c r="AO74" s="1">
        <f>IFERROR(VLOOKUP($A74,Round37[],5,FALSE), 0)</f>
        <v>0</v>
      </c>
      <c r="AP74" s="1">
        <f>IFERROR(VLOOKUP($A74,Round38[],5,FALSE), 0)</f>
        <v>0</v>
      </c>
      <c r="AQ74" s="1">
        <f>IFERROR(VLOOKUP($A74,Round39[],5,FALSE), 0)</f>
        <v>0</v>
      </c>
      <c r="AR74" s="1">
        <f>IFERROR(VLOOKUP($A74,Round40[],5,FALSE), 0)</f>
        <v>0</v>
      </c>
      <c r="AS74" s="1">
        <f>IFERROR(VLOOKUP($A74,Round41[],5,FALSE), 0)</f>
        <v>0</v>
      </c>
      <c r="AT74" s="1">
        <f>IFERROR(VLOOKUP($A74,Round42[],5,FALSE), 0)</f>
        <v>0</v>
      </c>
      <c r="AU74" s="1">
        <f>IFERROR(VLOOKUP($A74,Round43[],5,FALSE), 0)</f>
        <v>0</v>
      </c>
      <c r="AV74" s="1">
        <f>IFERROR(VLOOKUP($A74,Round44[],5,FALSE), 0)</f>
        <v>0</v>
      </c>
      <c r="AW74" s="1">
        <f>IFERROR(VLOOKUP($A74,Round45[],5,FALSE), 0)</f>
        <v>0</v>
      </c>
      <c r="AX74" s="1">
        <f>IFERROR(VLOOKUP($A74,Round46[],5,FALSE), 0)</f>
        <v>0</v>
      </c>
      <c r="AY74" s="1">
        <f>IFERROR(VLOOKUP($A74,Round47[],5,FALSE), 0)</f>
        <v>0</v>
      </c>
      <c r="AZ74" s="1">
        <f>IFERROR(VLOOKUP($A74,Round48[],5,FALSE), 0)</f>
        <v>0</v>
      </c>
      <c r="BA74" s="1">
        <f>IFERROR(VLOOKUP($A74,Round49[],5,FALSE), 0)</f>
        <v>0</v>
      </c>
      <c r="BB74" s="1">
        <f>IFERROR(VLOOKUP($A74,Round50[],5,FALSE), 0)</f>
        <v>0</v>
      </c>
      <c r="BC74" s="1">
        <f>IFERROR(VLOOKUP($A74,Round51[],5,FALSE), 0)</f>
        <v>0</v>
      </c>
      <c r="BD74" s="1">
        <f>IFERROR(VLOOKUP($A74,Round52[],5,FALSE), 0)</f>
        <v>0</v>
      </c>
      <c r="BE74" s="1">
        <f>IFERROR(VLOOKUP($A74,Round53[],5,FALSE), 0)</f>
        <v>0</v>
      </c>
      <c r="BF74" s="1">
        <f>IFERROR(VLOOKUP($A74,Round54[],5,FALSE), 0)</f>
        <v>0</v>
      </c>
      <c r="BG74" s="1">
        <f>IFERROR(VLOOKUP($A74,Round55[],5,FALSE), 0)</f>
        <v>0</v>
      </c>
      <c r="BH74" s="1">
        <f>IFERROR(VLOOKUP($A74,Round56[],5,FALSE), 0)</f>
        <v>0</v>
      </c>
      <c r="BI74" s="1">
        <f>IFERROR(VLOOKUP($A74,Round57[],5,FALSE), 0)</f>
        <v>0</v>
      </c>
      <c r="BJ74" s="1">
        <f>IFERROR(VLOOKUP($A74,Round58[],5,FALSE), 0)</f>
        <v>0</v>
      </c>
      <c r="BK74" s="1">
        <f>IFERROR(VLOOKUP($A74,Round59[],5,FALSE), 0)</f>
        <v>0</v>
      </c>
      <c r="BL74" s="1">
        <f>IFERROR(VLOOKUP($A74,Round60[],5,FALSE), 0)</f>
        <v>0</v>
      </c>
      <c r="BM74" s="36">
        <f>IFERROR(VLOOKUP($A74,Round61[],5,FALSE), 0)</f>
        <v>0</v>
      </c>
      <c r="BN74" s="36">
        <f>IFERROR(VLOOKUP($A74,Round62[],5,FALSE), 0)</f>
        <v>0</v>
      </c>
    </row>
    <row r="75" spans="1:66" ht="22.5" x14ac:dyDescent="0.25">
      <c r="A75" s="1">
        <v>7408</v>
      </c>
      <c r="B75" s="39" t="s">
        <v>148</v>
      </c>
      <c r="C75" s="37">
        <f xml:space="preserve"> SUM(TotalPoints[[#This Row],[دور 1]:[دور 62]])</f>
        <v>10</v>
      </c>
      <c r="D75" s="42">
        <f>COUNTIF(TotalPoints[[#This Row],[دور 1]:[دور 62]], "&gt;0")</f>
        <v>3</v>
      </c>
      <c r="E75" s="36">
        <f>IFERROR(VLOOKUP($A75,Round01[],5,FALSE), 0)</f>
        <v>5</v>
      </c>
      <c r="F75" s="36">
        <f>IFERROR(VLOOKUP($A75,Round02[],5,FALSE), 0)</f>
        <v>0</v>
      </c>
      <c r="G75" s="36">
        <f>IFERROR(VLOOKUP($A75,Round03[],5,FALSE), 0)</f>
        <v>0</v>
      </c>
      <c r="H75" s="36">
        <f>IFERROR(VLOOKUP($A75,Round04[],5,FALSE), 0)</f>
        <v>3</v>
      </c>
      <c r="I75" s="36">
        <f>IFERROR(VLOOKUP($A75,Round05[],5,FALSE), 0)</f>
        <v>2</v>
      </c>
      <c r="J75" s="36">
        <f>IFERROR(VLOOKUP($A75,Round06[],5,FALSE), 0)</f>
        <v>0</v>
      </c>
      <c r="K75" s="36">
        <f>IFERROR(VLOOKUP($A75,Round07[],5,FALSE), 0)</f>
        <v>0</v>
      </c>
      <c r="L75" s="36">
        <f>IFERROR(VLOOKUP($A75,Round08[],5,FALSE), 0)</f>
        <v>0</v>
      </c>
      <c r="M75" s="36">
        <f>IFERROR(VLOOKUP($A75,Round09[],5,FALSE), 0)</f>
        <v>0</v>
      </c>
      <c r="N75" s="36">
        <f>IFERROR(VLOOKUP($A75,Round10[],5,FALSE), 0)</f>
        <v>0</v>
      </c>
      <c r="O75" s="36">
        <f>IFERROR(VLOOKUP($A75,Round11[],5,FALSE), 0)</f>
        <v>0</v>
      </c>
      <c r="P75" s="36">
        <f>IFERROR(VLOOKUP($A75,Round12[],5,FALSE), 0)</f>
        <v>0</v>
      </c>
      <c r="Q75" s="36">
        <f>IFERROR(VLOOKUP($A75,Round13[],5,FALSE), 0)</f>
        <v>0</v>
      </c>
      <c r="R75" s="36">
        <f>IFERROR(VLOOKUP($A75,Round14[],5,FALSE), 0)</f>
        <v>0</v>
      </c>
      <c r="S75" s="36">
        <f>IFERROR(VLOOKUP($A75,Round15[],5,FALSE), 0)</f>
        <v>0</v>
      </c>
      <c r="T75" s="36">
        <f>IFERROR(VLOOKUP($A75,Round16[],5,FALSE), 0)</f>
        <v>0</v>
      </c>
      <c r="U75" s="36">
        <f>IFERROR(VLOOKUP($A75,Round17[],5,FALSE), 0)</f>
        <v>0</v>
      </c>
      <c r="V75" s="36">
        <f>IFERROR(VLOOKUP($A75,Round18[],5,FALSE), 0)</f>
        <v>0</v>
      </c>
      <c r="W75" s="36">
        <f>IFERROR(VLOOKUP($A75,Round19[],5,FALSE), 0)</f>
        <v>0</v>
      </c>
      <c r="X75" s="36">
        <f>IFERROR(VLOOKUP($A75,Round20[],5,FALSE), 0)</f>
        <v>0</v>
      </c>
      <c r="Y75" s="36">
        <f>IFERROR(VLOOKUP($A75,Round21[],5,FALSE), 0)</f>
        <v>0</v>
      </c>
      <c r="Z75" s="36">
        <f>IFERROR(VLOOKUP($A75,Round22[],5,FALSE), 0)</f>
        <v>0</v>
      </c>
      <c r="AA75" s="36">
        <f>IFERROR(VLOOKUP($A75,Round23[],5,FALSE), 0)</f>
        <v>0</v>
      </c>
      <c r="AB75" s="36">
        <f>IFERROR(VLOOKUP($A75,'دور 24'!$A$2:$E$41,5,FALSE), 0)</f>
        <v>0</v>
      </c>
      <c r="AC75" s="36">
        <f>IFERROR(VLOOKUP($A75,Round25[],5,FALSE), 0)</f>
        <v>0</v>
      </c>
      <c r="AD75" s="36">
        <f>IFERROR(VLOOKUP($A75,Round26[],5,FALSE), 0)</f>
        <v>0</v>
      </c>
      <c r="AE75" s="36">
        <f>IFERROR(VLOOKUP($A75,Round27[],5,FALSE), 0)</f>
        <v>0</v>
      </c>
      <c r="AF75" s="36">
        <f>IFERROR(VLOOKUP($A75,Round28[],5,FALSE), 0)</f>
        <v>0</v>
      </c>
      <c r="AG75" s="36">
        <f>IFERROR(VLOOKUP($A75,Round29[],5,FALSE), 0)</f>
        <v>0</v>
      </c>
      <c r="AH75" s="36">
        <f>IFERROR(VLOOKUP($A75,Round30[],5,FALSE), 0)</f>
        <v>0</v>
      </c>
      <c r="AI75" s="36">
        <f>IFERROR(VLOOKUP($A75,Round31[],5,FALSE), 0)</f>
        <v>0</v>
      </c>
      <c r="AJ75" s="36">
        <f>IFERROR(VLOOKUP($A75,Round32[],5,FALSE), 0)</f>
        <v>0</v>
      </c>
      <c r="AK75" s="36">
        <f>IFERROR(VLOOKUP($A75,Round33[],5,FALSE), 0)</f>
        <v>0</v>
      </c>
      <c r="AL75" s="36">
        <f>IFERROR(VLOOKUP($A75,Round34[],5,FALSE), 0)</f>
        <v>0</v>
      </c>
      <c r="AM75" s="36">
        <f>IFERROR(VLOOKUP($A75,Round35[],5,FALSE), 0)</f>
        <v>0</v>
      </c>
      <c r="AN75" s="36">
        <f>IFERROR(VLOOKUP($A75,Round36[],5,FALSE), 0)</f>
        <v>0</v>
      </c>
      <c r="AO75" s="36">
        <f>IFERROR(VLOOKUP($A75,Round37[],5,FALSE), 0)</f>
        <v>0</v>
      </c>
      <c r="AP75" s="36">
        <f>IFERROR(VLOOKUP($A75,Round38[],5,FALSE), 0)</f>
        <v>0</v>
      </c>
      <c r="AQ75" s="36">
        <f>IFERROR(VLOOKUP($A75,Round39[],5,FALSE), 0)</f>
        <v>0</v>
      </c>
      <c r="AR75" s="36">
        <f>IFERROR(VLOOKUP($A75,Round40[],5,FALSE), 0)</f>
        <v>0</v>
      </c>
      <c r="AS75" s="36">
        <f>IFERROR(VLOOKUP($A75,Round41[],5,FALSE), 0)</f>
        <v>0</v>
      </c>
      <c r="AT75" s="36">
        <f>IFERROR(VLOOKUP($A75,Round42[],5,FALSE), 0)</f>
        <v>0</v>
      </c>
      <c r="AU75" s="36">
        <f>IFERROR(VLOOKUP($A75,Round43[],5,FALSE), 0)</f>
        <v>0</v>
      </c>
      <c r="AV75" s="36">
        <f>IFERROR(VLOOKUP($A75,Round44[],5,FALSE), 0)</f>
        <v>0</v>
      </c>
      <c r="AW75" s="36">
        <f>IFERROR(VLOOKUP($A75,Round45[],5,FALSE), 0)</f>
        <v>0</v>
      </c>
      <c r="AX75" s="36">
        <f>IFERROR(VLOOKUP($A75,Round46[],5,FALSE), 0)</f>
        <v>0</v>
      </c>
      <c r="AY75" s="36">
        <f>IFERROR(VLOOKUP($A75,Round47[],5,FALSE), 0)</f>
        <v>0</v>
      </c>
      <c r="AZ75" s="36">
        <f>IFERROR(VLOOKUP($A75,Round48[],5,FALSE), 0)</f>
        <v>0</v>
      </c>
      <c r="BA75" s="36">
        <f>IFERROR(VLOOKUP($A75,Round49[],5,FALSE), 0)</f>
        <v>0</v>
      </c>
      <c r="BB75" s="36">
        <f>IFERROR(VLOOKUP($A75,Round50[],5,FALSE), 0)</f>
        <v>0</v>
      </c>
      <c r="BC75" s="36">
        <f>IFERROR(VLOOKUP($A75,Round51[],5,FALSE), 0)</f>
        <v>0</v>
      </c>
      <c r="BD75" s="36">
        <f>IFERROR(VLOOKUP($A75,Round52[],5,FALSE), 0)</f>
        <v>0</v>
      </c>
      <c r="BE75" s="36">
        <f>IFERROR(VLOOKUP($A75,Round53[],5,FALSE), 0)</f>
        <v>0</v>
      </c>
      <c r="BF75" s="36">
        <f>IFERROR(VLOOKUP($A75,Round54[],5,FALSE), 0)</f>
        <v>0</v>
      </c>
      <c r="BG75" s="36">
        <f>IFERROR(VLOOKUP($A75,Round55[],5,FALSE), 0)</f>
        <v>0</v>
      </c>
      <c r="BH75" s="36">
        <f>IFERROR(VLOOKUP($A75,Round56[],5,FALSE), 0)</f>
        <v>0</v>
      </c>
      <c r="BI75" s="36">
        <f>IFERROR(VLOOKUP($A75,Round57[],5,FALSE), 0)</f>
        <v>0</v>
      </c>
      <c r="BJ75" s="36">
        <f>IFERROR(VLOOKUP($A75,Round58[],5,FALSE), 0)</f>
        <v>0</v>
      </c>
      <c r="BK75" s="36">
        <f>IFERROR(VLOOKUP($A75,Round59[],5,FALSE), 0)</f>
        <v>0</v>
      </c>
      <c r="BL75" s="36">
        <f>IFERROR(VLOOKUP($A75,Round60[],5,FALSE), 0)</f>
        <v>0</v>
      </c>
      <c r="BM75" s="36">
        <f>IFERROR(VLOOKUP($A75,Round61[],5,FALSE), 0)</f>
        <v>0</v>
      </c>
      <c r="BN75" s="36">
        <f>IFERROR(VLOOKUP($A75,Round62[],5,FALSE), 0)</f>
        <v>0</v>
      </c>
    </row>
    <row r="76" spans="1:66" ht="22.5" x14ac:dyDescent="0.25">
      <c r="A76" s="1">
        <v>28789</v>
      </c>
      <c r="B76" s="39" t="s">
        <v>182</v>
      </c>
      <c r="C76" s="37">
        <f xml:space="preserve"> SUM(TotalPoints[[#This Row],[دور 1]:[دور 62]])</f>
        <v>10</v>
      </c>
      <c r="D76" s="42">
        <f>COUNTIF(TotalPoints[[#This Row],[دور 1]:[دور 62]], "&gt;0")</f>
        <v>7</v>
      </c>
      <c r="E76" s="36">
        <f>IFERROR(VLOOKUP($A76,Round01[],5,FALSE), 0)</f>
        <v>0</v>
      </c>
      <c r="F76" s="36">
        <f>IFERROR(VLOOKUP($A76,Round02[],5,FALSE), 0)</f>
        <v>0</v>
      </c>
      <c r="G76" s="36">
        <f>IFERROR(VLOOKUP($A76,Round03[],5,FALSE), 0)</f>
        <v>1</v>
      </c>
      <c r="H76" s="36">
        <f>IFERROR(VLOOKUP($A76,Round04[],5,FALSE), 0)</f>
        <v>4</v>
      </c>
      <c r="I76" s="36">
        <f>IFERROR(VLOOKUP($A76,Round05[],5,FALSE), 0)</f>
        <v>1</v>
      </c>
      <c r="J76" s="36">
        <f>IFERROR(VLOOKUP($A76,Round06[],5,FALSE), 0)</f>
        <v>1</v>
      </c>
      <c r="K76" s="36">
        <f>IFERROR(VLOOKUP($A76,Round07[],5,FALSE), 0)</f>
        <v>0</v>
      </c>
      <c r="L76" s="36">
        <f>IFERROR(VLOOKUP($A76,Round08[],5,FALSE), 0)</f>
        <v>1</v>
      </c>
      <c r="M76" s="36">
        <f>IFERROR(VLOOKUP($A76,Round09[],5,FALSE), 0)</f>
        <v>0</v>
      </c>
      <c r="N76" s="36">
        <f>IFERROR(VLOOKUP($A76,Round10[],5,FALSE), 0)</f>
        <v>1</v>
      </c>
      <c r="O76" s="36">
        <f>IFERROR(VLOOKUP($A76,Round11[],5,FALSE), 0)</f>
        <v>0</v>
      </c>
      <c r="P76" s="36">
        <f>IFERROR(VLOOKUP($A76,Round12[],5,FALSE), 0)</f>
        <v>1</v>
      </c>
      <c r="Q76" s="36">
        <f>IFERROR(VLOOKUP($A76,Round13[],5,FALSE), 0)</f>
        <v>0</v>
      </c>
      <c r="R76" s="36">
        <f>IFERROR(VLOOKUP($A76,Round14[],5,FALSE), 0)</f>
        <v>0</v>
      </c>
      <c r="S76" s="36">
        <f>IFERROR(VLOOKUP($A76,Round15[],5,FALSE), 0)</f>
        <v>0</v>
      </c>
      <c r="T76" s="36">
        <f>IFERROR(VLOOKUP($A76,Round16[],5,FALSE), 0)</f>
        <v>0</v>
      </c>
      <c r="U76" s="36">
        <f>IFERROR(VLOOKUP($A76,Round17[],5,FALSE), 0)</f>
        <v>0</v>
      </c>
      <c r="V76" s="36">
        <f>IFERROR(VLOOKUP($A76,Round18[],5,FALSE), 0)</f>
        <v>0</v>
      </c>
      <c r="W76" s="36">
        <f>IFERROR(VLOOKUP($A76,Round19[],5,FALSE), 0)</f>
        <v>0</v>
      </c>
      <c r="X76" s="36">
        <f>IFERROR(VLOOKUP($A76,Round20[],5,FALSE), 0)</f>
        <v>0</v>
      </c>
      <c r="Y76" s="36">
        <f>IFERROR(VLOOKUP($A76,Round21[],5,FALSE), 0)</f>
        <v>0</v>
      </c>
      <c r="Z76" s="36">
        <f>IFERROR(VLOOKUP($A76,Round22[],5,FALSE), 0)</f>
        <v>0</v>
      </c>
      <c r="AA76" s="36">
        <f>IFERROR(VLOOKUP($A76,Round23[],5,FALSE), 0)</f>
        <v>0</v>
      </c>
      <c r="AB76" s="36">
        <f>IFERROR(VLOOKUP($A76,'دور 24'!$A$2:$E$41,5,FALSE), 0)</f>
        <v>0</v>
      </c>
      <c r="AC76" s="36">
        <f>IFERROR(VLOOKUP($A76,Round25[],5,FALSE), 0)</f>
        <v>0</v>
      </c>
      <c r="AD76" s="36">
        <f>IFERROR(VLOOKUP($A76,Round26[],5,FALSE), 0)</f>
        <v>0</v>
      </c>
      <c r="AE76" s="36">
        <f>IFERROR(VLOOKUP($A76,Round27[],5,FALSE), 0)</f>
        <v>0</v>
      </c>
      <c r="AF76" s="36">
        <f>IFERROR(VLOOKUP($A76,Round28[],5,FALSE), 0)</f>
        <v>0</v>
      </c>
      <c r="AG76" s="36">
        <f>IFERROR(VLOOKUP($A76,Round29[],5,FALSE), 0)</f>
        <v>0</v>
      </c>
      <c r="AH76" s="36">
        <f>IFERROR(VLOOKUP($A76,Round30[],5,FALSE), 0)</f>
        <v>0</v>
      </c>
      <c r="AI76" s="36">
        <f>IFERROR(VLOOKUP($A76,Round31[],5,FALSE), 0)</f>
        <v>0</v>
      </c>
      <c r="AJ76" s="36">
        <f>IFERROR(VLOOKUP($A76,Round32[],5,FALSE), 0)</f>
        <v>0</v>
      </c>
      <c r="AK76" s="36">
        <f>IFERROR(VLOOKUP($A76,Round33[],5,FALSE), 0)</f>
        <v>0</v>
      </c>
      <c r="AL76" s="36">
        <f>IFERROR(VLOOKUP($A76,Round34[],5,FALSE), 0)</f>
        <v>0</v>
      </c>
      <c r="AM76" s="36">
        <f>IFERROR(VLOOKUP($A76,Round35[],5,FALSE), 0)</f>
        <v>0</v>
      </c>
      <c r="AN76" s="36">
        <f>IFERROR(VLOOKUP($A76,Round36[],5,FALSE), 0)</f>
        <v>0</v>
      </c>
      <c r="AO76" s="36">
        <f>IFERROR(VLOOKUP($A76,Round37[],5,FALSE), 0)</f>
        <v>0</v>
      </c>
      <c r="AP76" s="36">
        <f>IFERROR(VLOOKUP($A76,Round38[],5,FALSE), 0)</f>
        <v>0</v>
      </c>
      <c r="AQ76" s="36">
        <f>IFERROR(VLOOKUP($A76,Round39[],5,FALSE), 0)</f>
        <v>0</v>
      </c>
      <c r="AR76" s="36">
        <f>IFERROR(VLOOKUP($A76,Round40[],5,FALSE), 0)</f>
        <v>0</v>
      </c>
      <c r="AS76" s="36">
        <f>IFERROR(VLOOKUP($A76,Round41[],5,FALSE), 0)</f>
        <v>0</v>
      </c>
      <c r="AT76" s="36">
        <f>IFERROR(VLOOKUP($A76,Round42[],5,FALSE), 0)</f>
        <v>0</v>
      </c>
      <c r="AU76" s="36">
        <f>IFERROR(VLOOKUP($A76,Round43[],5,FALSE), 0)</f>
        <v>0</v>
      </c>
      <c r="AV76" s="36">
        <f>IFERROR(VLOOKUP($A76,Round44[],5,FALSE), 0)</f>
        <v>0</v>
      </c>
      <c r="AW76" s="36">
        <f>IFERROR(VLOOKUP($A76,Round45[],5,FALSE), 0)</f>
        <v>0</v>
      </c>
      <c r="AX76" s="36">
        <f>IFERROR(VLOOKUP($A76,Round46[],5,FALSE), 0)</f>
        <v>0</v>
      </c>
      <c r="AY76" s="36">
        <f>IFERROR(VLOOKUP($A76,Round47[],5,FALSE), 0)</f>
        <v>0</v>
      </c>
      <c r="AZ76" s="36">
        <f>IFERROR(VLOOKUP($A76,Round48[],5,FALSE), 0)</f>
        <v>0</v>
      </c>
      <c r="BA76" s="36">
        <f>IFERROR(VLOOKUP($A76,Round49[],5,FALSE), 0)</f>
        <v>0</v>
      </c>
      <c r="BB76" s="36">
        <f>IFERROR(VLOOKUP($A76,Round50[],5,FALSE), 0)</f>
        <v>0</v>
      </c>
      <c r="BC76" s="36">
        <f>IFERROR(VLOOKUP($A76,Round51[],5,FALSE), 0)</f>
        <v>0</v>
      </c>
      <c r="BD76" s="36">
        <f>IFERROR(VLOOKUP($A76,Round52[],5,FALSE), 0)</f>
        <v>0</v>
      </c>
      <c r="BE76" s="36">
        <f>IFERROR(VLOOKUP($A76,Round53[],5,FALSE), 0)</f>
        <v>0</v>
      </c>
      <c r="BF76" s="36">
        <f>IFERROR(VLOOKUP($A76,Round54[],5,FALSE), 0)</f>
        <v>0</v>
      </c>
      <c r="BG76" s="36">
        <f>IFERROR(VLOOKUP($A76,Round55[],5,FALSE), 0)</f>
        <v>0</v>
      </c>
      <c r="BH76" s="36">
        <f>IFERROR(VLOOKUP($A76,Round56[],5,FALSE), 0)</f>
        <v>0</v>
      </c>
      <c r="BI76" s="36">
        <f>IFERROR(VLOOKUP($A76,Round57[],5,FALSE), 0)</f>
        <v>0</v>
      </c>
      <c r="BJ76" s="36">
        <f>IFERROR(VLOOKUP($A76,Round58[],5,FALSE), 0)</f>
        <v>0</v>
      </c>
      <c r="BK76" s="36">
        <f>IFERROR(VLOOKUP($A76,Round59[],5,FALSE), 0)</f>
        <v>0</v>
      </c>
      <c r="BL76" s="36">
        <f>IFERROR(VLOOKUP($A76,Round60[],5,FALSE), 0)</f>
        <v>0</v>
      </c>
      <c r="BM76" s="36">
        <f>IFERROR(VLOOKUP($A76,Round61[],5,FALSE), 0)</f>
        <v>0</v>
      </c>
      <c r="BN76" s="36">
        <f>IFERROR(VLOOKUP($A76,Round62[],5,FALSE), 0)</f>
        <v>0</v>
      </c>
    </row>
    <row r="77" spans="1:66" ht="22.5" x14ac:dyDescent="0.25">
      <c r="A77" s="1">
        <v>29573</v>
      </c>
      <c r="B77" s="39" t="s">
        <v>121</v>
      </c>
      <c r="C77" s="37">
        <f xml:space="preserve"> SUM(TotalPoints[[#This Row],[دور 1]:[دور 62]])</f>
        <v>10</v>
      </c>
      <c r="D77" s="42">
        <f>COUNTIF(TotalPoints[[#This Row],[دور 1]:[دور 62]], "&gt;0")</f>
        <v>2</v>
      </c>
      <c r="E77" s="36">
        <f>IFERROR(VLOOKUP($A77,Round01[],5,FALSE), 0)</f>
        <v>2</v>
      </c>
      <c r="F77" s="36">
        <f>IFERROR(VLOOKUP($A77,Round02[],5,FALSE), 0)</f>
        <v>0</v>
      </c>
      <c r="G77" s="36">
        <f>IFERROR(VLOOKUP($A77,Round03[],5,FALSE), 0)</f>
        <v>0</v>
      </c>
      <c r="H77" s="36">
        <f>IFERROR(VLOOKUP($A77,Round04[],5,FALSE), 0)</f>
        <v>0</v>
      </c>
      <c r="I77" s="36">
        <f>IFERROR(VLOOKUP($A77,Round05[],5,FALSE), 0)</f>
        <v>0</v>
      </c>
      <c r="J77" s="36">
        <f>IFERROR(VLOOKUP($A77,Round06[],5,FALSE), 0)</f>
        <v>0</v>
      </c>
      <c r="K77" s="36">
        <f>IFERROR(VLOOKUP($A77,Round07[],5,FALSE), 0)</f>
        <v>0</v>
      </c>
      <c r="L77" s="36">
        <f>IFERROR(VLOOKUP($A77,Round08[],5,FALSE), 0)</f>
        <v>0</v>
      </c>
      <c r="M77" s="36">
        <f>IFERROR(VLOOKUP($A77,Round09[],5,FALSE), 0)</f>
        <v>0</v>
      </c>
      <c r="N77" s="36">
        <f>IFERROR(VLOOKUP($A77,Round10[],5,FALSE), 0)</f>
        <v>0</v>
      </c>
      <c r="O77" s="36">
        <f>IFERROR(VLOOKUP($A77,Round11[],5,FALSE), 0)</f>
        <v>0</v>
      </c>
      <c r="P77" s="36">
        <f>IFERROR(VLOOKUP($A77,Round12[],5,FALSE), 0)</f>
        <v>0</v>
      </c>
      <c r="Q77" s="36">
        <f>IFERROR(VLOOKUP($A77,Round13[],5,FALSE), 0)</f>
        <v>0</v>
      </c>
      <c r="R77" s="36">
        <f>IFERROR(VLOOKUP($A77,Round14[],5,FALSE), 0)</f>
        <v>0</v>
      </c>
      <c r="S77" s="36">
        <f>IFERROR(VLOOKUP($A77,Round15[],5,FALSE), 0)</f>
        <v>8</v>
      </c>
      <c r="T77" s="36">
        <f>IFERROR(VLOOKUP($A77,Round16[],5,FALSE), 0)</f>
        <v>0</v>
      </c>
      <c r="U77" s="36">
        <f>IFERROR(VLOOKUP($A77,Round17[],5,FALSE), 0)</f>
        <v>0</v>
      </c>
      <c r="V77" s="36">
        <f>IFERROR(VLOOKUP($A77,Round18[],5,FALSE), 0)</f>
        <v>0</v>
      </c>
      <c r="W77" s="36">
        <f>IFERROR(VLOOKUP($A77,Round19[],5,FALSE), 0)</f>
        <v>0</v>
      </c>
      <c r="X77" s="36">
        <f>IFERROR(VLOOKUP($A77,Round20[],5,FALSE), 0)</f>
        <v>0</v>
      </c>
      <c r="Y77" s="36">
        <f>IFERROR(VLOOKUP($A77,Round21[],5,FALSE), 0)</f>
        <v>0</v>
      </c>
      <c r="Z77" s="36">
        <f>IFERROR(VLOOKUP($A77,Round22[],5,FALSE), 0)</f>
        <v>0</v>
      </c>
      <c r="AA77" s="36">
        <f>IFERROR(VLOOKUP($A77,Round23[],5,FALSE), 0)</f>
        <v>0</v>
      </c>
      <c r="AB77" s="36">
        <f>IFERROR(VLOOKUP($A77,'دور 24'!$A$2:$E$41,5,FALSE), 0)</f>
        <v>0</v>
      </c>
      <c r="AC77" s="36">
        <f>IFERROR(VLOOKUP($A77,Round25[],5,FALSE), 0)</f>
        <v>0</v>
      </c>
      <c r="AD77" s="36">
        <f>IFERROR(VLOOKUP($A77,Round26[],5,FALSE), 0)</f>
        <v>0</v>
      </c>
      <c r="AE77" s="36">
        <f>IFERROR(VLOOKUP($A77,Round27[],5,FALSE), 0)</f>
        <v>0</v>
      </c>
      <c r="AF77" s="36">
        <f>IFERROR(VLOOKUP($A77,Round28[],5,FALSE), 0)</f>
        <v>0</v>
      </c>
      <c r="AG77" s="36">
        <f>IFERROR(VLOOKUP($A77,Round29[],5,FALSE), 0)</f>
        <v>0</v>
      </c>
      <c r="AH77" s="36">
        <f>IFERROR(VLOOKUP($A77,Round30[],5,FALSE), 0)</f>
        <v>0</v>
      </c>
      <c r="AI77" s="36">
        <f>IFERROR(VLOOKUP($A77,Round31[],5,FALSE), 0)</f>
        <v>0</v>
      </c>
      <c r="AJ77" s="36">
        <f>IFERROR(VLOOKUP($A77,Round32[],5,FALSE), 0)</f>
        <v>0</v>
      </c>
      <c r="AK77" s="36">
        <f>IFERROR(VLOOKUP($A77,Round33[],5,FALSE), 0)</f>
        <v>0</v>
      </c>
      <c r="AL77" s="36">
        <f>IFERROR(VLOOKUP($A77,Round34[],5,FALSE), 0)</f>
        <v>0</v>
      </c>
      <c r="AM77" s="36">
        <f>IFERROR(VLOOKUP($A77,Round35[],5,FALSE), 0)</f>
        <v>0</v>
      </c>
      <c r="AN77" s="36">
        <f>IFERROR(VLOOKUP($A77,Round36[],5,FALSE), 0)</f>
        <v>0</v>
      </c>
      <c r="AO77" s="36">
        <f>IFERROR(VLOOKUP($A77,Round37[],5,FALSE), 0)</f>
        <v>0</v>
      </c>
      <c r="AP77" s="36">
        <f>IFERROR(VLOOKUP($A77,Round38[],5,FALSE), 0)</f>
        <v>0</v>
      </c>
      <c r="AQ77" s="36">
        <f>IFERROR(VLOOKUP($A77,Round39[],5,FALSE), 0)</f>
        <v>0</v>
      </c>
      <c r="AR77" s="36">
        <f>IFERROR(VLOOKUP($A77,Round40[],5,FALSE), 0)</f>
        <v>0</v>
      </c>
      <c r="AS77" s="36">
        <f>IFERROR(VLOOKUP($A77,Round41[],5,FALSE), 0)</f>
        <v>0</v>
      </c>
      <c r="AT77" s="36">
        <f>IFERROR(VLOOKUP($A77,Round42[],5,FALSE), 0)</f>
        <v>0</v>
      </c>
      <c r="AU77" s="36">
        <f>IFERROR(VLOOKUP($A77,Round43[],5,FALSE), 0)</f>
        <v>0</v>
      </c>
      <c r="AV77" s="36">
        <f>IFERROR(VLOOKUP($A77,Round44[],5,FALSE), 0)</f>
        <v>0</v>
      </c>
      <c r="AW77" s="36">
        <f>IFERROR(VLOOKUP($A77,Round45[],5,FALSE), 0)</f>
        <v>0</v>
      </c>
      <c r="AX77" s="36">
        <f>IFERROR(VLOOKUP($A77,Round46[],5,FALSE), 0)</f>
        <v>0</v>
      </c>
      <c r="AY77" s="36">
        <f>IFERROR(VLOOKUP($A77,Round47[],5,FALSE), 0)</f>
        <v>0</v>
      </c>
      <c r="AZ77" s="36">
        <f>IFERROR(VLOOKUP($A77,Round48[],5,FALSE), 0)</f>
        <v>0</v>
      </c>
      <c r="BA77" s="36">
        <f>IFERROR(VLOOKUP($A77,Round49[],5,FALSE), 0)</f>
        <v>0</v>
      </c>
      <c r="BB77" s="36">
        <f>IFERROR(VLOOKUP($A77,Round50[],5,FALSE), 0)</f>
        <v>0</v>
      </c>
      <c r="BC77" s="36">
        <f>IFERROR(VLOOKUP($A77,Round51[],5,FALSE), 0)</f>
        <v>0</v>
      </c>
      <c r="BD77" s="36">
        <f>IFERROR(VLOOKUP($A77,Round52[],5,FALSE), 0)</f>
        <v>0</v>
      </c>
      <c r="BE77" s="36">
        <f>IFERROR(VLOOKUP($A77,Round53[],5,FALSE), 0)</f>
        <v>0</v>
      </c>
      <c r="BF77" s="36">
        <f>IFERROR(VLOOKUP($A77,Round54[],5,FALSE), 0)</f>
        <v>0</v>
      </c>
      <c r="BG77" s="36">
        <f>IFERROR(VLOOKUP($A77,Round55[],5,FALSE), 0)</f>
        <v>0</v>
      </c>
      <c r="BH77" s="36">
        <f>IFERROR(VLOOKUP($A77,Round56[],5,FALSE), 0)</f>
        <v>0</v>
      </c>
      <c r="BI77" s="36">
        <f>IFERROR(VLOOKUP($A77,Round57[],5,FALSE), 0)</f>
        <v>0</v>
      </c>
      <c r="BJ77" s="36">
        <f>IFERROR(VLOOKUP($A77,Round58[],5,FALSE), 0)</f>
        <v>0</v>
      </c>
      <c r="BK77" s="36">
        <f>IFERROR(VLOOKUP($A77,Round59[],5,FALSE), 0)</f>
        <v>0</v>
      </c>
      <c r="BL77" s="36">
        <f>IFERROR(VLOOKUP($A77,Round60[],5,FALSE), 0)</f>
        <v>0</v>
      </c>
      <c r="BM77" s="36">
        <f>IFERROR(VLOOKUP($A77,Round61[],5,FALSE), 0)</f>
        <v>0</v>
      </c>
      <c r="BN77" s="36">
        <f>IFERROR(VLOOKUP($A77,Round62[],5,FALSE), 0)</f>
        <v>0</v>
      </c>
    </row>
    <row r="78" spans="1:66" ht="22.5" x14ac:dyDescent="0.25">
      <c r="A78" s="1">
        <v>26811</v>
      </c>
      <c r="B78" s="39" t="s">
        <v>238</v>
      </c>
      <c r="C78" s="37">
        <f xml:space="preserve"> SUM(TotalPoints[[#This Row],[دور 1]:[دور 62]])</f>
        <v>9</v>
      </c>
      <c r="D78" s="42">
        <f>COUNTIF(TotalPoints[[#This Row],[دور 1]:[دور 62]], "&gt;0")</f>
        <v>4</v>
      </c>
      <c r="E78" s="36">
        <f>IFERROR(VLOOKUP($A78,Round01[],5,FALSE), 0)</f>
        <v>0</v>
      </c>
      <c r="F78" s="36">
        <f>IFERROR(VLOOKUP($A78,Round02[],5,FALSE), 0)</f>
        <v>0</v>
      </c>
      <c r="G78" s="36">
        <f>IFERROR(VLOOKUP($A78,Round03[],5,FALSE), 0)</f>
        <v>0</v>
      </c>
      <c r="H78" s="36">
        <f>IFERROR(VLOOKUP($A78,Round04[],5,FALSE), 0)</f>
        <v>0</v>
      </c>
      <c r="I78" s="36">
        <f>IFERROR(VLOOKUP($A78,Round05[],5,FALSE), 0)</f>
        <v>0</v>
      </c>
      <c r="J78" s="36">
        <f>IFERROR(VLOOKUP($A78,Round06[],5,FALSE), 0)</f>
        <v>0</v>
      </c>
      <c r="K78" s="36">
        <f>IFERROR(VLOOKUP($A78,Round07[],5,FALSE), 0)</f>
        <v>0</v>
      </c>
      <c r="L78" s="36">
        <f>IFERROR(VLOOKUP($A78,Round08[],5,FALSE), 0)</f>
        <v>3</v>
      </c>
      <c r="M78" s="36">
        <f>IFERROR(VLOOKUP($A78,Round09[],5,FALSE), 0)</f>
        <v>0</v>
      </c>
      <c r="N78" s="36">
        <f>IFERROR(VLOOKUP($A78,Round10[],5,FALSE), 0)</f>
        <v>0</v>
      </c>
      <c r="O78" s="36">
        <f>IFERROR(VLOOKUP($A78,Round11[],5,FALSE), 0)</f>
        <v>1</v>
      </c>
      <c r="P78" s="36">
        <f>IFERROR(VLOOKUP($A78,Round12[],5,FALSE), 0)</f>
        <v>0</v>
      </c>
      <c r="Q78" s="36">
        <f>IFERROR(VLOOKUP($A78,Round13[],5,FALSE), 0)</f>
        <v>3</v>
      </c>
      <c r="R78" s="36">
        <f>IFERROR(VLOOKUP($A78,Round14[],5,FALSE), 0)</f>
        <v>2</v>
      </c>
      <c r="S78" s="36">
        <f>IFERROR(VLOOKUP($A78,Round15[],5,FALSE), 0)</f>
        <v>0</v>
      </c>
      <c r="T78" s="36">
        <f>IFERROR(VLOOKUP($A78,Round16[],5,FALSE), 0)</f>
        <v>0</v>
      </c>
      <c r="U78" s="36">
        <f>IFERROR(VLOOKUP($A78,Round17[],5,FALSE), 0)</f>
        <v>0</v>
      </c>
      <c r="V78" s="36">
        <f>IFERROR(VLOOKUP($A78,Round18[],5,FALSE), 0)</f>
        <v>0</v>
      </c>
      <c r="W78" s="36">
        <f>IFERROR(VLOOKUP($A78,Round19[],5,FALSE), 0)</f>
        <v>0</v>
      </c>
      <c r="X78" s="36">
        <f>IFERROR(VLOOKUP($A78,Round20[],5,FALSE), 0)</f>
        <v>0</v>
      </c>
      <c r="Y78" s="36">
        <f>IFERROR(VLOOKUP($A78,Round21[],5,FALSE), 0)</f>
        <v>0</v>
      </c>
      <c r="Z78" s="36">
        <f>IFERROR(VLOOKUP($A78,Round22[],5,FALSE), 0)</f>
        <v>0</v>
      </c>
      <c r="AA78" s="36">
        <f>IFERROR(VLOOKUP($A78,Round23[],5,FALSE), 0)</f>
        <v>0</v>
      </c>
      <c r="AB78" s="36">
        <f>IFERROR(VLOOKUP($A78,'دور 24'!$A$2:$E$41,5,FALSE), 0)</f>
        <v>0</v>
      </c>
      <c r="AC78" s="36">
        <f>IFERROR(VLOOKUP($A78,Round25[],5,FALSE), 0)</f>
        <v>0</v>
      </c>
      <c r="AD78" s="36">
        <f>IFERROR(VLOOKUP($A78,Round26[],5,FALSE), 0)</f>
        <v>0</v>
      </c>
      <c r="AE78" s="36">
        <f>IFERROR(VLOOKUP($A78,Round27[],5,FALSE), 0)</f>
        <v>0</v>
      </c>
      <c r="AF78" s="36">
        <f>IFERROR(VLOOKUP($A78,Round28[],5,FALSE), 0)</f>
        <v>0</v>
      </c>
      <c r="AG78" s="36">
        <f>IFERROR(VLOOKUP($A78,Round29[],5,FALSE), 0)</f>
        <v>0</v>
      </c>
      <c r="AH78" s="36">
        <f>IFERROR(VLOOKUP($A78,Round30[],5,FALSE), 0)</f>
        <v>0</v>
      </c>
      <c r="AI78" s="36">
        <f>IFERROR(VLOOKUP($A78,Round31[],5,FALSE), 0)</f>
        <v>0</v>
      </c>
      <c r="AJ78" s="36">
        <f>IFERROR(VLOOKUP($A78,Round32[],5,FALSE), 0)</f>
        <v>0</v>
      </c>
      <c r="AK78" s="36">
        <f>IFERROR(VLOOKUP($A78,Round33[],5,FALSE), 0)</f>
        <v>0</v>
      </c>
      <c r="AL78" s="36">
        <f>IFERROR(VLOOKUP($A78,Round34[],5,FALSE), 0)</f>
        <v>0</v>
      </c>
      <c r="AM78" s="36">
        <f>IFERROR(VLOOKUP($A78,Round35[],5,FALSE), 0)</f>
        <v>0</v>
      </c>
      <c r="AN78" s="36">
        <f>IFERROR(VLOOKUP($A78,Round36[],5,FALSE), 0)</f>
        <v>0</v>
      </c>
      <c r="AO78" s="36">
        <f>IFERROR(VLOOKUP($A78,Round37[],5,FALSE), 0)</f>
        <v>0</v>
      </c>
      <c r="AP78" s="36">
        <f>IFERROR(VLOOKUP($A78,Round38[],5,FALSE), 0)</f>
        <v>0</v>
      </c>
      <c r="AQ78" s="36">
        <f>IFERROR(VLOOKUP($A78,Round39[],5,FALSE), 0)</f>
        <v>0</v>
      </c>
      <c r="AR78" s="36">
        <f>IFERROR(VLOOKUP($A78,Round40[],5,FALSE), 0)</f>
        <v>0</v>
      </c>
      <c r="AS78" s="36">
        <f>IFERROR(VLOOKUP($A78,Round41[],5,FALSE), 0)</f>
        <v>0</v>
      </c>
      <c r="AT78" s="36">
        <f>IFERROR(VLOOKUP($A78,Round42[],5,FALSE), 0)</f>
        <v>0</v>
      </c>
      <c r="AU78" s="36">
        <f>IFERROR(VLOOKUP($A78,Round43[],5,FALSE), 0)</f>
        <v>0</v>
      </c>
      <c r="AV78" s="36">
        <f>IFERROR(VLOOKUP($A78,Round44[],5,FALSE), 0)</f>
        <v>0</v>
      </c>
      <c r="AW78" s="36">
        <f>IFERROR(VLOOKUP($A78,Round45[],5,FALSE), 0)</f>
        <v>0</v>
      </c>
      <c r="AX78" s="36">
        <f>IFERROR(VLOOKUP($A78,Round46[],5,FALSE), 0)</f>
        <v>0</v>
      </c>
      <c r="AY78" s="36">
        <f>IFERROR(VLOOKUP($A78,Round47[],5,FALSE), 0)</f>
        <v>0</v>
      </c>
      <c r="AZ78" s="36">
        <f>IFERROR(VLOOKUP($A78,Round48[],5,FALSE), 0)</f>
        <v>0</v>
      </c>
      <c r="BA78" s="36">
        <f>IFERROR(VLOOKUP($A78,Round49[],5,FALSE), 0)</f>
        <v>0</v>
      </c>
      <c r="BB78" s="36">
        <f>IFERROR(VLOOKUP($A78,Round50[],5,FALSE), 0)</f>
        <v>0</v>
      </c>
      <c r="BC78" s="36">
        <f>IFERROR(VLOOKUP($A78,Round51[],5,FALSE), 0)</f>
        <v>0</v>
      </c>
      <c r="BD78" s="36">
        <f>IFERROR(VLOOKUP($A78,Round52[],5,FALSE), 0)</f>
        <v>0</v>
      </c>
      <c r="BE78" s="36">
        <f>IFERROR(VLOOKUP($A78,Round53[],5,FALSE), 0)</f>
        <v>0</v>
      </c>
      <c r="BF78" s="36">
        <f>IFERROR(VLOOKUP($A78,Round54[],5,FALSE), 0)</f>
        <v>0</v>
      </c>
      <c r="BG78" s="36">
        <f>IFERROR(VLOOKUP($A78,Round55[],5,FALSE), 0)</f>
        <v>0</v>
      </c>
      <c r="BH78" s="36">
        <f>IFERROR(VLOOKUP($A78,Round56[],5,FALSE), 0)</f>
        <v>0</v>
      </c>
      <c r="BI78" s="36">
        <f>IFERROR(VLOOKUP($A78,Round57[],5,FALSE), 0)</f>
        <v>0</v>
      </c>
      <c r="BJ78" s="36">
        <f>IFERROR(VLOOKUP($A78,Round58[],5,FALSE), 0)</f>
        <v>0</v>
      </c>
      <c r="BK78" s="36">
        <f>IFERROR(VLOOKUP($A78,Round59[],5,FALSE), 0)</f>
        <v>0</v>
      </c>
      <c r="BL78" s="36">
        <f>IFERROR(VLOOKUP($A78,Round60[],5,FALSE), 0)</f>
        <v>0</v>
      </c>
      <c r="BM78" s="36">
        <f>IFERROR(VLOOKUP($A78,Round61[],5,FALSE), 0)</f>
        <v>0</v>
      </c>
      <c r="BN78" s="36">
        <f>IFERROR(VLOOKUP($A78,Round62[],5,FALSE), 0)</f>
        <v>0</v>
      </c>
    </row>
    <row r="79" spans="1:66" ht="22.5" x14ac:dyDescent="0.25">
      <c r="A79" s="1">
        <v>28715</v>
      </c>
      <c r="B79" s="39" t="s">
        <v>150</v>
      </c>
      <c r="C79" s="37">
        <f xml:space="preserve"> SUM(TotalPoints[[#This Row],[دور 1]:[دور 62]])</f>
        <v>9</v>
      </c>
      <c r="D79" s="42">
        <f>COUNTIF(TotalPoints[[#This Row],[دور 1]:[دور 62]], "&gt;0")</f>
        <v>3</v>
      </c>
      <c r="E79" s="36">
        <f>IFERROR(VLOOKUP($A79,Round01[],5,FALSE), 0)</f>
        <v>2</v>
      </c>
      <c r="F79" s="36">
        <f>IFERROR(VLOOKUP($A79,Round02[],5,FALSE), 0)</f>
        <v>0</v>
      </c>
      <c r="G79" s="36">
        <f>IFERROR(VLOOKUP($A79,Round03[],5,FALSE), 0)</f>
        <v>0</v>
      </c>
      <c r="H79" s="36">
        <f>IFERROR(VLOOKUP($A79,Round04[],5,FALSE), 0)</f>
        <v>1</v>
      </c>
      <c r="I79" s="36">
        <f>IFERROR(VLOOKUP($A79,Round05[],5,FALSE), 0)</f>
        <v>0</v>
      </c>
      <c r="J79" s="36">
        <f>IFERROR(VLOOKUP($A79,Round06[],5,FALSE), 0)</f>
        <v>6</v>
      </c>
      <c r="K79" s="36">
        <f>IFERROR(VLOOKUP($A79,Round07[],5,FALSE), 0)</f>
        <v>0</v>
      </c>
      <c r="L79" s="36">
        <f>IFERROR(VLOOKUP($A79,Round08[],5,FALSE), 0)</f>
        <v>0</v>
      </c>
      <c r="M79" s="36">
        <f>IFERROR(VLOOKUP($A79,Round09[],5,FALSE), 0)</f>
        <v>0</v>
      </c>
      <c r="N79" s="36">
        <f>IFERROR(VLOOKUP($A79,Round10[],5,FALSE), 0)</f>
        <v>0</v>
      </c>
      <c r="O79" s="36">
        <f>IFERROR(VLOOKUP($A79,Round11[],5,FALSE), 0)</f>
        <v>0</v>
      </c>
      <c r="P79" s="36">
        <f>IFERROR(VLOOKUP($A79,Round12[],5,FALSE), 0)</f>
        <v>0</v>
      </c>
      <c r="Q79" s="36">
        <f>IFERROR(VLOOKUP($A79,Round13[],5,FALSE), 0)</f>
        <v>0</v>
      </c>
      <c r="R79" s="36">
        <f>IFERROR(VLOOKUP($A79,Round14[],5,FALSE), 0)</f>
        <v>0</v>
      </c>
      <c r="S79" s="36">
        <f>IFERROR(VLOOKUP($A79,Round15[],5,FALSE), 0)</f>
        <v>0</v>
      </c>
      <c r="T79" s="36">
        <f>IFERROR(VLOOKUP($A79,Round16[],5,FALSE), 0)</f>
        <v>0</v>
      </c>
      <c r="U79" s="36">
        <f>IFERROR(VLOOKUP($A79,Round17[],5,FALSE), 0)</f>
        <v>0</v>
      </c>
      <c r="V79" s="36">
        <f>IFERROR(VLOOKUP($A79,Round18[],5,FALSE), 0)</f>
        <v>0</v>
      </c>
      <c r="W79" s="36">
        <f>IFERROR(VLOOKUP($A79,Round19[],5,FALSE), 0)</f>
        <v>0</v>
      </c>
      <c r="X79" s="36">
        <f>IFERROR(VLOOKUP($A79,Round20[],5,FALSE), 0)</f>
        <v>0</v>
      </c>
      <c r="Y79" s="36">
        <f>IFERROR(VLOOKUP($A79,Round21[],5,FALSE), 0)</f>
        <v>0</v>
      </c>
      <c r="Z79" s="36">
        <f>IFERROR(VLOOKUP($A79,Round22[],5,FALSE), 0)</f>
        <v>0</v>
      </c>
      <c r="AA79" s="36">
        <f>IFERROR(VLOOKUP($A79,Round23[],5,FALSE), 0)</f>
        <v>0</v>
      </c>
      <c r="AB79" s="36">
        <f>IFERROR(VLOOKUP($A79,'دور 24'!$A$2:$E$41,5,FALSE), 0)</f>
        <v>0</v>
      </c>
      <c r="AC79" s="36">
        <f>IFERROR(VLOOKUP($A79,Round25[],5,FALSE), 0)</f>
        <v>0</v>
      </c>
      <c r="AD79" s="36">
        <f>IFERROR(VLOOKUP($A79,Round26[],5,FALSE), 0)</f>
        <v>0</v>
      </c>
      <c r="AE79" s="36">
        <f>IFERROR(VLOOKUP($A79,Round27[],5,FALSE), 0)</f>
        <v>0</v>
      </c>
      <c r="AF79" s="36">
        <f>IFERROR(VLOOKUP($A79,Round28[],5,FALSE), 0)</f>
        <v>0</v>
      </c>
      <c r="AG79" s="36">
        <f>IFERROR(VLOOKUP($A79,Round29[],5,FALSE), 0)</f>
        <v>0</v>
      </c>
      <c r="AH79" s="36">
        <f>IFERROR(VLOOKUP($A79,Round30[],5,FALSE), 0)</f>
        <v>0</v>
      </c>
      <c r="AI79" s="36">
        <f>IFERROR(VLOOKUP($A79,Round31[],5,FALSE), 0)</f>
        <v>0</v>
      </c>
      <c r="AJ79" s="36">
        <f>IFERROR(VLOOKUP($A79,Round32[],5,FALSE), 0)</f>
        <v>0</v>
      </c>
      <c r="AK79" s="36">
        <f>IFERROR(VLOOKUP($A79,Round33[],5,FALSE), 0)</f>
        <v>0</v>
      </c>
      <c r="AL79" s="36">
        <f>IFERROR(VLOOKUP($A79,Round34[],5,FALSE), 0)</f>
        <v>0</v>
      </c>
      <c r="AM79" s="36">
        <f>IFERROR(VLOOKUP($A79,Round35[],5,FALSE), 0)</f>
        <v>0</v>
      </c>
      <c r="AN79" s="36">
        <f>IFERROR(VLOOKUP($A79,Round36[],5,FALSE), 0)</f>
        <v>0</v>
      </c>
      <c r="AO79" s="36">
        <f>IFERROR(VLOOKUP($A79,Round37[],5,FALSE), 0)</f>
        <v>0</v>
      </c>
      <c r="AP79" s="36">
        <f>IFERROR(VLOOKUP($A79,Round38[],5,FALSE), 0)</f>
        <v>0</v>
      </c>
      <c r="AQ79" s="36">
        <f>IFERROR(VLOOKUP($A79,Round39[],5,FALSE), 0)</f>
        <v>0</v>
      </c>
      <c r="AR79" s="36">
        <f>IFERROR(VLOOKUP($A79,Round40[],5,FALSE), 0)</f>
        <v>0</v>
      </c>
      <c r="AS79" s="36">
        <f>IFERROR(VLOOKUP($A79,Round41[],5,FALSE), 0)</f>
        <v>0</v>
      </c>
      <c r="AT79" s="36">
        <f>IFERROR(VLOOKUP($A79,Round42[],5,FALSE), 0)</f>
        <v>0</v>
      </c>
      <c r="AU79" s="36">
        <f>IFERROR(VLOOKUP($A79,Round43[],5,FALSE), 0)</f>
        <v>0</v>
      </c>
      <c r="AV79" s="36">
        <f>IFERROR(VLOOKUP($A79,Round44[],5,FALSE), 0)</f>
        <v>0</v>
      </c>
      <c r="AW79" s="36">
        <f>IFERROR(VLOOKUP($A79,Round45[],5,FALSE), 0)</f>
        <v>0</v>
      </c>
      <c r="AX79" s="36">
        <f>IFERROR(VLOOKUP($A79,Round46[],5,FALSE), 0)</f>
        <v>0</v>
      </c>
      <c r="AY79" s="36">
        <f>IFERROR(VLOOKUP($A79,Round47[],5,FALSE), 0)</f>
        <v>0</v>
      </c>
      <c r="AZ79" s="36">
        <f>IFERROR(VLOOKUP($A79,Round48[],5,FALSE), 0)</f>
        <v>0</v>
      </c>
      <c r="BA79" s="36">
        <f>IFERROR(VLOOKUP($A79,Round49[],5,FALSE), 0)</f>
        <v>0</v>
      </c>
      <c r="BB79" s="36">
        <f>IFERROR(VLOOKUP($A79,Round50[],5,FALSE), 0)</f>
        <v>0</v>
      </c>
      <c r="BC79" s="36">
        <f>IFERROR(VLOOKUP($A79,Round51[],5,FALSE), 0)</f>
        <v>0</v>
      </c>
      <c r="BD79" s="36">
        <f>IFERROR(VLOOKUP($A79,Round52[],5,FALSE), 0)</f>
        <v>0</v>
      </c>
      <c r="BE79" s="36">
        <f>IFERROR(VLOOKUP($A79,Round53[],5,FALSE), 0)</f>
        <v>0</v>
      </c>
      <c r="BF79" s="36">
        <f>IFERROR(VLOOKUP($A79,Round54[],5,FALSE), 0)</f>
        <v>0</v>
      </c>
      <c r="BG79" s="36">
        <f>IFERROR(VLOOKUP($A79,Round55[],5,FALSE), 0)</f>
        <v>0</v>
      </c>
      <c r="BH79" s="36">
        <f>IFERROR(VLOOKUP($A79,Round56[],5,FALSE), 0)</f>
        <v>0</v>
      </c>
      <c r="BI79" s="36">
        <f>IFERROR(VLOOKUP($A79,Round57[],5,FALSE), 0)</f>
        <v>0</v>
      </c>
      <c r="BJ79" s="36">
        <f>IFERROR(VLOOKUP($A79,Round58[],5,FALSE), 0)</f>
        <v>0</v>
      </c>
      <c r="BK79" s="36">
        <f>IFERROR(VLOOKUP($A79,Round59[],5,FALSE), 0)</f>
        <v>0</v>
      </c>
      <c r="BL79" s="36">
        <f>IFERROR(VLOOKUP($A79,Round60[],5,FALSE), 0)</f>
        <v>0</v>
      </c>
      <c r="BM79" s="36">
        <f>IFERROR(VLOOKUP($A79,Round61[],5,FALSE), 0)</f>
        <v>0</v>
      </c>
      <c r="BN79" s="36">
        <f>IFERROR(VLOOKUP($A79,Round62[],5,FALSE), 0)</f>
        <v>0</v>
      </c>
    </row>
    <row r="80" spans="1:66" ht="22.5" x14ac:dyDescent="0.25">
      <c r="A80" s="1">
        <v>26883</v>
      </c>
      <c r="B80" s="39" t="s">
        <v>76</v>
      </c>
      <c r="C80" s="37">
        <f xml:space="preserve"> SUM(TotalPoints[[#This Row],[دور 1]:[دور 62]])</f>
        <v>9</v>
      </c>
      <c r="D80" s="42">
        <f>COUNTIF(TotalPoints[[#This Row],[دور 1]:[دور 62]], "&gt;0")</f>
        <v>3</v>
      </c>
      <c r="E80" s="36">
        <f>IFERROR(VLOOKUP($A80,Round01[],5,FALSE), 0)</f>
        <v>5</v>
      </c>
      <c r="F80" s="36">
        <f>IFERROR(VLOOKUP($A80,Round02[],5,FALSE), 0)</f>
        <v>0</v>
      </c>
      <c r="G80" s="36">
        <f>IFERROR(VLOOKUP($A80,Round03[],5,FALSE), 0)</f>
        <v>0</v>
      </c>
      <c r="H80" s="36">
        <f>IFERROR(VLOOKUP($A80,Round04[],5,FALSE), 0)</f>
        <v>0</v>
      </c>
      <c r="I80" s="36">
        <f>IFERROR(VLOOKUP($A80,Round05[],5,FALSE), 0)</f>
        <v>1</v>
      </c>
      <c r="J80" s="36">
        <f>IFERROR(VLOOKUP($A80,Round06[],5,FALSE), 0)</f>
        <v>3</v>
      </c>
      <c r="K80" s="36">
        <f>IFERROR(VLOOKUP($A80,Round07[],5,FALSE), 0)</f>
        <v>0</v>
      </c>
      <c r="L80" s="36">
        <f>IFERROR(VLOOKUP($A80,Round08[],5,FALSE), 0)</f>
        <v>0</v>
      </c>
      <c r="M80" s="36">
        <f>IFERROR(VLOOKUP($A80,Round09[],5,FALSE), 0)</f>
        <v>0</v>
      </c>
      <c r="N80" s="36">
        <f>IFERROR(VLOOKUP($A80,Round10[],5,FALSE), 0)</f>
        <v>0</v>
      </c>
      <c r="O80" s="36">
        <f>IFERROR(VLOOKUP($A80,Round11[],5,FALSE), 0)</f>
        <v>0</v>
      </c>
      <c r="P80" s="36">
        <f>IFERROR(VLOOKUP($A80,Round12[],5,FALSE), 0)</f>
        <v>0</v>
      </c>
      <c r="Q80" s="36">
        <f>IFERROR(VLOOKUP($A80,Round13[],5,FALSE), 0)</f>
        <v>0</v>
      </c>
      <c r="R80" s="36">
        <f>IFERROR(VLOOKUP($A80,Round14[],5,FALSE), 0)</f>
        <v>0</v>
      </c>
      <c r="S80" s="36">
        <f>IFERROR(VLOOKUP($A80,Round15[],5,FALSE), 0)</f>
        <v>0</v>
      </c>
      <c r="T80" s="36">
        <f>IFERROR(VLOOKUP($A80,Round16[],5,FALSE), 0)</f>
        <v>0</v>
      </c>
      <c r="U80" s="36">
        <f>IFERROR(VLOOKUP($A80,Round17[],5,FALSE), 0)</f>
        <v>0</v>
      </c>
      <c r="V80" s="36">
        <f>IFERROR(VLOOKUP($A80,Round18[],5,FALSE), 0)</f>
        <v>0</v>
      </c>
      <c r="W80" s="36">
        <f>IFERROR(VLOOKUP($A80,Round19[],5,FALSE), 0)</f>
        <v>0</v>
      </c>
      <c r="X80" s="36">
        <f>IFERROR(VLOOKUP($A80,Round20[],5,FALSE), 0)</f>
        <v>0</v>
      </c>
      <c r="Y80" s="36">
        <f>IFERROR(VLOOKUP($A80,Round21[],5,FALSE), 0)</f>
        <v>0</v>
      </c>
      <c r="Z80" s="36">
        <f>IFERROR(VLOOKUP($A80,Round22[],5,FALSE), 0)</f>
        <v>0</v>
      </c>
      <c r="AA80" s="36">
        <f>IFERROR(VLOOKUP($A80,Round23[],5,FALSE), 0)</f>
        <v>0</v>
      </c>
      <c r="AB80" s="36">
        <f>IFERROR(VLOOKUP($A80,'دور 24'!$A$2:$E$41,5,FALSE), 0)</f>
        <v>0</v>
      </c>
      <c r="AC80" s="36">
        <f>IFERROR(VLOOKUP($A80,Round25[],5,FALSE), 0)</f>
        <v>0</v>
      </c>
      <c r="AD80" s="36">
        <f>IFERROR(VLOOKUP($A80,Round26[],5,FALSE), 0)</f>
        <v>0</v>
      </c>
      <c r="AE80" s="36">
        <f>IFERROR(VLOOKUP($A80,Round27[],5,FALSE), 0)</f>
        <v>0</v>
      </c>
      <c r="AF80" s="36">
        <f>IFERROR(VLOOKUP($A80,Round28[],5,FALSE), 0)</f>
        <v>0</v>
      </c>
      <c r="AG80" s="36">
        <f>IFERROR(VLOOKUP($A80,Round29[],5,FALSE), 0)</f>
        <v>0</v>
      </c>
      <c r="AH80" s="36">
        <f>IFERROR(VLOOKUP($A80,Round30[],5,FALSE), 0)</f>
        <v>0</v>
      </c>
      <c r="AI80" s="36">
        <f>IFERROR(VLOOKUP($A80,Round31[],5,FALSE), 0)</f>
        <v>0</v>
      </c>
      <c r="AJ80" s="36">
        <f>IFERROR(VLOOKUP($A80,Round32[],5,FALSE), 0)</f>
        <v>0</v>
      </c>
      <c r="AK80" s="36">
        <f>IFERROR(VLOOKUP($A80,Round33[],5,FALSE), 0)</f>
        <v>0</v>
      </c>
      <c r="AL80" s="36">
        <f>IFERROR(VLOOKUP($A80,Round34[],5,FALSE), 0)</f>
        <v>0</v>
      </c>
      <c r="AM80" s="36">
        <f>IFERROR(VLOOKUP($A80,Round35[],5,FALSE), 0)</f>
        <v>0</v>
      </c>
      <c r="AN80" s="36">
        <f>IFERROR(VLOOKUP($A80,Round36[],5,FALSE), 0)</f>
        <v>0</v>
      </c>
      <c r="AO80" s="36">
        <f>IFERROR(VLOOKUP($A80,Round37[],5,FALSE), 0)</f>
        <v>0</v>
      </c>
      <c r="AP80" s="36">
        <f>IFERROR(VLOOKUP($A80,Round38[],5,FALSE), 0)</f>
        <v>0</v>
      </c>
      <c r="AQ80" s="36">
        <f>IFERROR(VLOOKUP($A80,Round39[],5,FALSE), 0)</f>
        <v>0</v>
      </c>
      <c r="AR80" s="36">
        <f>IFERROR(VLOOKUP($A80,Round40[],5,FALSE), 0)</f>
        <v>0</v>
      </c>
      <c r="AS80" s="36">
        <f>IFERROR(VLOOKUP($A80,Round41[],5,FALSE), 0)</f>
        <v>0</v>
      </c>
      <c r="AT80" s="36">
        <f>IFERROR(VLOOKUP($A80,Round42[],5,FALSE), 0)</f>
        <v>0</v>
      </c>
      <c r="AU80" s="36">
        <f>IFERROR(VLOOKUP($A80,Round43[],5,FALSE), 0)</f>
        <v>0</v>
      </c>
      <c r="AV80" s="36">
        <f>IFERROR(VLOOKUP($A80,Round44[],5,FALSE), 0)</f>
        <v>0</v>
      </c>
      <c r="AW80" s="36">
        <f>IFERROR(VLOOKUP($A80,Round45[],5,FALSE), 0)</f>
        <v>0</v>
      </c>
      <c r="AX80" s="36">
        <f>IFERROR(VLOOKUP($A80,Round46[],5,FALSE), 0)</f>
        <v>0</v>
      </c>
      <c r="AY80" s="36">
        <f>IFERROR(VLOOKUP($A80,Round47[],5,FALSE), 0)</f>
        <v>0</v>
      </c>
      <c r="AZ80" s="36">
        <f>IFERROR(VLOOKUP($A80,Round48[],5,FALSE), 0)</f>
        <v>0</v>
      </c>
      <c r="BA80" s="36">
        <f>IFERROR(VLOOKUP($A80,Round49[],5,FALSE), 0)</f>
        <v>0</v>
      </c>
      <c r="BB80" s="36">
        <f>IFERROR(VLOOKUP($A80,Round50[],5,FALSE), 0)</f>
        <v>0</v>
      </c>
      <c r="BC80" s="36">
        <f>IFERROR(VLOOKUP($A80,Round51[],5,FALSE), 0)</f>
        <v>0</v>
      </c>
      <c r="BD80" s="36">
        <f>IFERROR(VLOOKUP($A80,Round52[],5,FALSE), 0)</f>
        <v>0</v>
      </c>
      <c r="BE80" s="36">
        <f>IFERROR(VLOOKUP($A80,Round53[],5,FALSE), 0)</f>
        <v>0</v>
      </c>
      <c r="BF80" s="36">
        <f>IFERROR(VLOOKUP($A80,Round54[],5,FALSE), 0)</f>
        <v>0</v>
      </c>
      <c r="BG80" s="36">
        <f>IFERROR(VLOOKUP($A80,Round55[],5,FALSE), 0)</f>
        <v>0</v>
      </c>
      <c r="BH80" s="36">
        <f>IFERROR(VLOOKUP($A80,Round56[],5,FALSE), 0)</f>
        <v>0</v>
      </c>
      <c r="BI80" s="36">
        <f>IFERROR(VLOOKUP($A80,Round57[],5,FALSE), 0)</f>
        <v>0</v>
      </c>
      <c r="BJ80" s="36">
        <f>IFERROR(VLOOKUP($A80,Round58[],5,FALSE), 0)</f>
        <v>0</v>
      </c>
      <c r="BK80" s="36">
        <f>IFERROR(VLOOKUP($A80,Round59[],5,FALSE), 0)</f>
        <v>0</v>
      </c>
      <c r="BL80" s="36">
        <f>IFERROR(VLOOKUP($A80,Round60[],5,FALSE), 0)</f>
        <v>0</v>
      </c>
      <c r="BM80" s="36">
        <f>IFERROR(VLOOKUP($A80,Round61[],5,FALSE), 0)</f>
        <v>0</v>
      </c>
      <c r="BN80" s="36">
        <f>IFERROR(VLOOKUP($A80,Round62[],5,FALSE), 0)</f>
        <v>0</v>
      </c>
    </row>
    <row r="81" spans="1:66" ht="22.5" x14ac:dyDescent="0.25">
      <c r="A81" s="1">
        <v>7448</v>
      </c>
      <c r="B81" s="39" t="s">
        <v>79</v>
      </c>
      <c r="C81" s="37">
        <f xml:space="preserve"> SUM(TotalPoints[[#This Row],[دور 1]:[دور 62]])</f>
        <v>8</v>
      </c>
      <c r="D81" s="42">
        <f>COUNTIF(TotalPoints[[#This Row],[دور 1]:[دور 62]], "&gt;0")</f>
        <v>5</v>
      </c>
      <c r="E81" s="36">
        <f>IFERROR(VLOOKUP($A81,Round01[],5,FALSE), 0)</f>
        <v>2</v>
      </c>
      <c r="F81" s="36">
        <f>IFERROR(VLOOKUP($A81,Round02[],5,FALSE), 0)</f>
        <v>0</v>
      </c>
      <c r="G81" s="36">
        <f>IFERROR(VLOOKUP($A81,Round03[],5,FALSE), 0)</f>
        <v>0</v>
      </c>
      <c r="H81" s="36">
        <f>IFERROR(VLOOKUP($A81,Round04[],5,FALSE), 0)</f>
        <v>1</v>
      </c>
      <c r="I81" s="36">
        <f>IFERROR(VLOOKUP($A81,Round05[],5,FALSE), 0)</f>
        <v>1</v>
      </c>
      <c r="J81" s="36">
        <f>IFERROR(VLOOKUP($A81,Round06[],5,FALSE), 0)</f>
        <v>1</v>
      </c>
      <c r="K81" s="36">
        <f>IFERROR(VLOOKUP($A81,Round07[],5,FALSE), 0)</f>
        <v>0</v>
      </c>
      <c r="L81" s="36">
        <f>IFERROR(VLOOKUP($A81,Round08[],5,FALSE), 0)</f>
        <v>3</v>
      </c>
      <c r="M81" s="36">
        <f>IFERROR(VLOOKUP($A81,Round09[],5,FALSE), 0)</f>
        <v>0</v>
      </c>
      <c r="N81" s="36">
        <f>IFERROR(VLOOKUP($A81,Round10[],5,FALSE), 0)</f>
        <v>0</v>
      </c>
      <c r="O81" s="36">
        <f>IFERROR(VLOOKUP($A81,Round11[],5,FALSE), 0)</f>
        <v>0</v>
      </c>
      <c r="P81" s="36">
        <f>IFERROR(VLOOKUP($A81,Round12[],5,FALSE), 0)</f>
        <v>0</v>
      </c>
      <c r="Q81" s="36">
        <f>IFERROR(VLOOKUP($A81,Round13[],5,FALSE), 0)</f>
        <v>0</v>
      </c>
      <c r="R81" s="36">
        <f>IFERROR(VLOOKUP($A81,Round14[],5,FALSE), 0)</f>
        <v>0</v>
      </c>
      <c r="S81" s="36">
        <f>IFERROR(VLOOKUP($A81,Round15[],5,FALSE), 0)</f>
        <v>0</v>
      </c>
      <c r="T81" s="36">
        <f>IFERROR(VLOOKUP($A81,Round16[],5,FALSE), 0)</f>
        <v>0</v>
      </c>
      <c r="U81" s="36">
        <f>IFERROR(VLOOKUP($A81,Round17[],5,FALSE), 0)</f>
        <v>0</v>
      </c>
      <c r="V81" s="36">
        <f>IFERROR(VLOOKUP($A81,Round18[],5,FALSE), 0)</f>
        <v>0</v>
      </c>
      <c r="W81" s="36">
        <f>IFERROR(VLOOKUP($A81,Round19[],5,FALSE), 0)</f>
        <v>0</v>
      </c>
      <c r="X81" s="36">
        <f>IFERROR(VLOOKUP($A81,Round20[],5,FALSE), 0)</f>
        <v>0</v>
      </c>
      <c r="Y81" s="36">
        <f>IFERROR(VLOOKUP($A81,Round21[],5,FALSE), 0)</f>
        <v>0</v>
      </c>
      <c r="Z81" s="36">
        <f>IFERROR(VLOOKUP($A81,Round22[],5,FALSE), 0)</f>
        <v>0</v>
      </c>
      <c r="AA81" s="36">
        <f>IFERROR(VLOOKUP($A81,Round23[],5,FALSE), 0)</f>
        <v>0</v>
      </c>
      <c r="AB81" s="36">
        <f>IFERROR(VLOOKUP($A81,'دور 24'!$A$2:$E$41,5,FALSE), 0)</f>
        <v>0</v>
      </c>
      <c r="AC81" s="36">
        <f>IFERROR(VLOOKUP($A81,Round25[],5,FALSE), 0)</f>
        <v>0</v>
      </c>
      <c r="AD81" s="36">
        <f>IFERROR(VLOOKUP($A81,Round26[],5,FALSE), 0)</f>
        <v>0</v>
      </c>
      <c r="AE81" s="36">
        <f>IFERROR(VLOOKUP($A81,Round27[],5,FALSE), 0)</f>
        <v>0</v>
      </c>
      <c r="AF81" s="36">
        <f>IFERROR(VLOOKUP($A81,Round28[],5,FALSE), 0)</f>
        <v>0</v>
      </c>
      <c r="AG81" s="36">
        <f>IFERROR(VLOOKUP($A81,Round29[],5,FALSE), 0)</f>
        <v>0</v>
      </c>
      <c r="AH81" s="36">
        <f>IFERROR(VLOOKUP($A81,Round30[],5,FALSE), 0)</f>
        <v>0</v>
      </c>
      <c r="AI81" s="36">
        <f>IFERROR(VLOOKUP($A81,Round31[],5,FALSE), 0)</f>
        <v>0</v>
      </c>
      <c r="AJ81" s="36">
        <f>IFERROR(VLOOKUP($A81,Round32[],5,FALSE), 0)</f>
        <v>0</v>
      </c>
      <c r="AK81" s="36">
        <f>IFERROR(VLOOKUP($A81,Round33[],5,FALSE), 0)</f>
        <v>0</v>
      </c>
      <c r="AL81" s="36">
        <f>IFERROR(VLOOKUP($A81,Round34[],5,FALSE), 0)</f>
        <v>0</v>
      </c>
      <c r="AM81" s="36">
        <f>IFERROR(VLOOKUP($A81,Round35[],5,FALSE), 0)</f>
        <v>0</v>
      </c>
      <c r="AN81" s="36">
        <f>IFERROR(VLOOKUP($A81,Round36[],5,FALSE), 0)</f>
        <v>0</v>
      </c>
      <c r="AO81" s="36">
        <f>IFERROR(VLOOKUP($A81,Round37[],5,FALSE), 0)</f>
        <v>0</v>
      </c>
      <c r="AP81" s="36">
        <f>IFERROR(VLOOKUP($A81,Round38[],5,FALSE), 0)</f>
        <v>0</v>
      </c>
      <c r="AQ81" s="36">
        <f>IFERROR(VLOOKUP($A81,Round39[],5,FALSE), 0)</f>
        <v>0</v>
      </c>
      <c r="AR81" s="36">
        <f>IFERROR(VLOOKUP($A81,Round40[],5,FALSE), 0)</f>
        <v>0</v>
      </c>
      <c r="AS81" s="36">
        <f>IFERROR(VLOOKUP($A81,Round41[],5,FALSE), 0)</f>
        <v>0</v>
      </c>
      <c r="AT81" s="36">
        <f>IFERROR(VLOOKUP($A81,Round42[],5,FALSE), 0)</f>
        <v>0</v>
      </c>
      <c r="AU81" s="36">
        <f>IFERROR(VLOOKUP($A81,Round43[],5,FALSE), 0)</f>
        <v>0</v>
      </c>
      <c r="AV81" s="36">
        <f>IFERROR(VLOOKUP($A81,Round44[],5,FALSE), 0)</f>
        <v>0</v>
      </c>
      <c r="AW81" s="36">
        <f>IFERROR(VLOOKUP($A81,Round45[],5,FALSE), 0)</f>
        <v>0</v>
      </c>
      <c r="AX81" s="36">
        <f>IFERROR(VLOOKUP($A81,Round46[],5,FALSE), 0)</f>
        <v>0</v>
      </c>
      <c r="AY81" s="36">
        <f>IFERROR(VLOOKUP($A81,Round47[],5,FALSE), 0)</f>
        <v>0</v>
      </c>
      <c r="AZ81" s="36">
        <f>IFERROR(VLOOKUP($A81,Round48[],5,FALSE), 0)</f>
        <v>0</v>
      </c>
      <c r="BA81" s="36">
        <f>IFERROR(VLOOKUP($A81,Round49[],5,FALSE), 0)</f>
        <v>0</v>
      </c>
      <c r="BB81" s="36">
        <f>IFERROR(VLOOKUP($A81,Round50[],5,FALSE), 0)</f>
        <v>0</v>
      </c>
      <c r="BC81" s="36">
        <f>IFERROR(VLOOKUP($A81,Round51[],5,FALSE), 0)</f>
        <v>0</v>
      </c>
      <c r="BD81" s="36">
        <f>IFERROR(VLOOKUP($A81,Round52[],5,FALSE), 0)</f>
        <v>0</v>
      </c>
      <c r="BE81" s="36">
        <f>IFERROR(VLOOKUP($A81,Round53[],5,FALSE), 0)</f>
        <v>0</v>
      </c>
      <c r="BF81" s="36">
        <f>IFERROR(VLOOKUP($A81,Round54[],5,FALSE), 0)</f>
        <v>0</v>
      </c>
      <c r="BG81" s="36">
        <f>IFERROR(VLOOKUP($A81,Round55[],5,FALSE), 0)</f>
        <v>0</v>
      </c>
      <c r="BH81" s="36">
        <f>IFERROR(VLOOKUP($A81,Round56[],5,FALSE), 0)</f>
        <v>0</v>
      </c>
      <c r="BI81" s="36">
        <f>IFERROR(VLOOKUP($A81,Round57[],5,FALSE), 0)</f>
        <v>0</v>
      </c>
      <c r="BJ81" s="36">
        <f>IFERROR(VLOOKUP($A81,Round58[],5,FALSE), 0)</f>
        <v>0</v>
      </c>
      <c r="BK81" s="36">
        <f>IFERROR(VLOOKUP($A81,Round59[],5,FALSE), 0)</f>
        <v>0</v>
      </c>
      <c r="BL81" s="36">
        <f>IFERROR(VLOOKUP($A81,Round60[],5,FALSE), 0)</f>
        <v>0</v>
      </c>
      <c r="BM81" s="36">
        <f>IFERROR(VLOOKUP($A81,Round61[],5,FALSE), 0)</f>
        <v>0</v>
      </c>
      <c r="BN81" s="36">
        <f>IFERROR(VLOOKUP($A81,Round62[],5,FALSE), 0)</f>
        <v>0</v>
      </c>
    </row>
    <row r="82" spans="1:66" ht="22.5" x14ac:dyDescent="0.25">
      <c r="A82" s="1">
        <v>28402</v>
      </c>
      <c r="B82" s="39" t="s">
        <v>111</v>
      </c>
      <c r="C82" s="37">
        <f xml:space="preserve"> SUM(TotalPoints[[#This Row],[دور 1]:[دور 62]])</f>
        <v>8</v>
      </c>
      <c r="D82" s="42">
        <f>COUNTIF(TotalPoints[[#This Row],[دور 1]:[دور 62]], "&gt;0")</f>
        <v>3</v>
      </c>
      <c r="E82" s="36">
        <f>IFERROR(VLOOKUP($A82,Round01[],5,FALSE), 0)</f>
        <v>4</v>
      </c>
      <c r="F82" s="36">
        <f>IFERROR(VLOOKUP($A82,Round02[],5,FALSE), 0)</f>
        <v>0</v>
      </c>
      <c r="G82" s="36">
        <f>IFERROR(VLOOKUP($A82,Round03[],5,FALSE), 0)</f>
        <v>1</v>
      </c>
      <c r="H82" s="36">
        <f>IFERROR(VLOOKUP($A82,Round04[],5,FALSE), 0)</f>
        <v>3</v>
      </c>
      <c r="I82" s="36">
        <f>IFERROR(VLOOKUP($A82,Round05[],5,FALSE), 0)</f>
        <v>0</v>
      </c>
      <c r="J82" s="36">
        <f>IFERROR(VLOOKUP($A82,Round06[],5,FALSE), 0)</f>
        <v>0</v>
      </c>
      <c r="K82" s="36">
        <f>IFERROR(VLOOKUP($A82,Round07[],5,FALSE), 0)</f>
        <v>0</v>
      </c>
      <c r="L82" s="36">
        <f>IFERROR(VLOOKUP($A82,Round08[],5,FALSE), 0)</f>
        <v>0</v>
      </c>
      <c r="M82" s="36">
        <f>IFERROR(VLOOKUP($A82,Round09[],5,FALSE), 0)</f>
        <v>0</v>
      </c>
      <c r="N82" s="36">
        <f>IFERROR(VLOOKUP($A82,Round10[],5,FALSE), 0)</f>
        <v>0</v>
      </c>
      <c r="O82" s="36">
        <f>IFERROR(VLOOKUP($A82,Round11[],5,FALSE), 0)</f>
        <v>0</v>
      </c>
      <c r="P82" s="36">
        <f>IFERROR(VLOOKUP($A82,Round12[],5,FALSE), 0)</f>
        <v>0</v>
      </c>
      <c r="Q82" s="36">
        <f>IFERROR(VLOOKUP($A82,Round13[],5,FALSE), 0)</f>
        <v>0</v>
      </c>
      <c r="R82" s="36">
        <f>IFERROR(VLOOKUP($A82,Round14[],5,FALSE), 0)</f>
        <v>0</v>
      </c>
      <c r="S82" s="36">
        <f>IFERROR(VLOOKUP($A82,Round15[],5,FALSE), 0)</f>
        <v>0</v>
      </c>
      <c r="T82" s="36">
        <f>IFERROR(VLOOKUP($A82,Round16[],5,FALSE), 0)</f>
        <v>0</v>
      </c>
      <c r="U82" s="36">
        <f>IFERROR(VLOOKUP($A82,Round17[],5,FALSE), 0)</f>
        <v>0</v>
      </c>
      <c r="V82" s="36">
        <f>IFERROR(VLOOKUP($A82,Round18[],5,FALSE), 0)</f>
        <v>0</v>
      </c>
      <c r="W82" s="36">
        <f>IFERROR(VLOOKUP($A82,Round19[],5,FALSE), 0)</f>
        <v>0</v>
      </c>
      <c r="X82" s="36">
        <f>IFERROR(VLOOKUP($A82,Round20[],5,FALSE), 0)</f>
        <v>0</v>
      </c>
      <c r="Y82" s="36">
        <f>IFERROR(VLOOKUP($A82,Round21[],5,FALSE), 0)</f>
        <v>0</v>
      </c>
      <c r="Z82" s="36">
        <f>IFERROR(VLOOKUP($A82,Round22[],5,FALSE), 0)</f>
        <v>0</v>
      </c>
      <c r="AA82" s="36">
        <f>IFERROR(VLOOKUP($A82,Round23[],5,FALSE), 0)</f>
        <v>0</v>
      </c>
      <c r="AB82" s="36">
        <f>IFERROR(VLOOKUP($A82,'دور 24'!$A$2:$E$41,5,FALSE), 0)</f>
        <v>0</v>
      </c>
      <c r="AC82" s="36">
        <f>IFERROR(VLOOKUP($A82,Round25[],5,FALSE), 0)</f>
        <v>0</v>
      </c>
      <c r="AD82" s="36">
        <f>IFERROR(VLOOKUP($A82,Round26[],5,FALSE), 0)</f>
        <v>0</v>
      </c>
      <c r="AE82" s="36">
        <f>IFERROR(VLOOKUP($A82,Round27[],5,FALSE), 0)</f>
        <v>0</v>
      </c>
      <c r="AF82" s="36">
        <f>IFERROR(VLOOKUP($A82,Round28[],5,FALSE), 0)</f>
        <v>0</v>
      </c>
      <c r="AG82" s="36">
        <f>IFERROR(VLOOKUP($A82,Round29[],5,FALSE), 0)</f>
        <v>0</v>
      </c>
      <c r="AH82" s="36">
        <f>IFERROR(VLOOKUP($A82,Round30[],5,FALSE), 0)</f>
        <v>0</v>
      </c>
      <c r="AI82" s="36">
        <f>IFERROR(VLOOKUP($A82,Round31[],5,FALSE), 0)</f>
        <v>0</v>
      </c>
      <c r="AJ82" s="36">
        <f>IFERROR(VLOOKUP($A82,Round32[],5,FALSE), 0)</f>
        <v>0</v>
      </c>
      <c r="AK82" s="36">
        <f>IFERROR(VLOOKUP($A82,Round33[],5,FALSE), 0)</f>
        <v>0</v>
      </c>
      <c r="AL82" s="36">
        <f>IFERROR(VLOOKUP($A82,Round34[],5,FALSE), 0)</f>
        <v>0</v>
      </c>
      <c r="AM82" s="36">
        <f>IFERROR(VLOOKUP($A82,Round35[],5,FALSE), 0)</f>
        <v>0</v>
      </c>
      <c r="AN82" s="36">
        <f>IFERROR(VLOOKUP($A82,Round36[],5,FALSE), 0)</f>
        <v>0</v>
      </c>
      <c r="AO82" s="36">
        <f>IFERROR(VLOOKUP($A82,Round37[],5,FALSE), 0)</f>
        <v>0</v>
      </c>
      <c r="AP82" s="36">
        <f>IFERROR(VLOOKUP($A82,Round38[],5,FALSE), 0)</f>
        <v>0</v>
      </c>
      <c r="AQ82" s="36">
        <f>IFERROR(VLOOKUP($A82,Round39[],5,FALSE), 0)</f>
        <v>0</v>
      </c>
      <c r="AR82" s="36">
        <f>IFERROR(VLOOKUP($A82,Round40[],5,FALSE), 0)</f>
        <v>0</v>
      </c>
      <c r="AS82" s="36">
        <f>IFERROR(VLOOKUP($A82,Round41[],5,FALSE), 0)</f>
        <v>0</v>
      </c>
      <c r="AT82" s="36">
        <f>IFERROR(VLOOKUP($A82,Round42[],5,FALSE), 0)</f>
        <v>0</v>
      </c>
      <c r="AU82" s="36">
        <f>IFERROR(VLOOKUP($A82,Round43[],5,FALSE), 0)</f>
        <v>0</v>
      </c>
      <c r="AV82" s="36">
        <f>IFERROR(VLOOKUP($A82,Round44[],5,FALSE), 0)</f>
        <v>0</v>
      </c>
      <c r="AW82" s="36">
        <f>IFERROR(VLOOKUP($A82,Round45[],5,FALSE), 0)</f>
        <v>0</v>
      </c>
      <c r="AX82" s="36">
        <f>IFERROR(VLOOKUP($A82,Round46[],5,FALSE), 0)</f>
        <v>0</v>
      </c>
      <c r="AY82" s="36">
        <f>IFERROR(VLOOKUP($A82,Round47[],5,FALSE), 0)</f>
        <v>0</v>
      </c>
      <c r="AZ82" s="36">
        <f>IFERROR(VLOOKUP($A82,Round48[],5,FALSE), 0)</f>
        <v>0</v>
      </c>
      <c r="BA82" s="36">
        <f>IFERROR(VLOOKUP($A82,Round49[],5,FALSE), 0)</f>
        <v>0</v>
      </c>
      <c r="BB82" s="36">
        <f>IFERROR(VLOOKUP($A82,Round50[],5,FALSE), 0)</f>
        <v>0</v>
      </c>
      <c r="BC82" s="36">
        <f>IFERROR(VLOOKUP($A82,Round51[],5,FALSE), 0)</f>
        <v>0</v>
      </c>
      <c r="BD82" s="36">
        <f>IFERROR(VLOOKUP($A82,Round52[],5,FALSE), 0)</f>
        <v>0</v>
      </c>
      <c r="BE82" s="36">
        <f>IFERROR(VLOOKUP($A82,Round53[],5,FALSE), 0)</f>
        <v>0</v>
      </c>
      <c r="BF82" s="36">
        <f>IFERROR(VLOOKUP($A82,Round54[],5,FALSE), 0)</f>
        <v>0</v>
      </c>
      <c r="BG82" s="36">
        <f>IFERROR(VLOOKUP($A82,Round55[],5,FALSE), 0)</f>
        <v>0</v>
      </c>
      <c r="BH82" s="36">
        <f>IFERROR(VLOOKUP($A82,Round56[],5,FALSE), 0)</f>
        <v>0</v>
      </c>
      <c r="BI82" s="36">
        <f>IFERROR(VLOOKUP($A82,Round57[],5,FALSE), 0)</f>
        <v>0</v>
      </c>
      <c r="BJ82" s="36">
        <f>IFERROR(VLOOKUP($A82,Round58[],5,FALSE), 0)</f>
        <v>0</v>
      </c>
      <c r="BK82" s="36">
        <f>IFERROR(VLOOKUP($A82,Round59[],5,FALSE), 0)</f>
        <v>0</v>
      </c>
      <c r="BL82" s="36">
        <f>IFERROR(VLOOKUP($A82,Round60[],5,FALSE), 0)</f>
        <v>0</v>
      </c>
      <c r="BM82" s="36">
        <f>IFERROR(VLOOKUP($A82,Round61[],5,FALSE), 0)</f>
        <v>0</v>
      </c>
      <c r="BN82" s="36">
        <f>IFERROR(VLOOKUP($A82,Round62[],5,FALSE), 0)</f>
        <v>0</v>
      </c>
    </row>
    <row r="83" spans="1:66" ht="22.5" x14ac:dyDescent="0.25">
      <c r="A83" s="1">
        <v>17737</v>
      </c>
      <c r="B83" s="39" t="s">
        <v>126</v>
      </c>
      <c r="C83" s="37">
        <f xml:space="preserve"> SUM(TotalPoints[[#This Row],[دور 1]:[دور 62]])</f>
        <v>8</v>
      </c>
      <c r="D83" s="42">
        <f>COUNTIF(TotalPoints[[#This Row],[دور 1]:[دور 62]], "&gt;0")</f>
        <v>3</v>
      </c>
      <c r="E83" s="36">
        <f>IFERROR(VLOOKUP($A83,Round01[],5,FALSE), 0)</f>
        <v>4</v>
      </c>
      <c r="F83" s="36">
        <f>IFERROR(VLOOKUP($A83,Round02[],5,FALSE), 0)</f>
        <v>0</v>
      </c>
      <c r="G83" s="36">
        <f>IFERROR(VLOOKUP($A83,Round03[],5,FALSE), 0)</f>
        <v>1</v>
      </c>
      <c r="H83" s="36">
        <f>IFERROR(VLOOKUP($A83,Round04[],5,FALSE), 0)</f>
        <v>3</v>
      </c>
      <c r="I83" s="36">
        <f>IFERROR(VLOOKUP($A83,Round05[],5,FALSE), 0)</f>
        <v>0</v>
      </c>
      <c r="J83" s="36">
        <f>IFERROR(VLOOKUP($A83,Round06[],5,FALSE), 0)</f>
        <v>0</v>
      </c>
      <c r="K83" s="36">
        <f>IFERROR(VLOOKUP($A83,Round07[],5,FALSE), 0)</f>
        <v>0</v>
      </c>
      <c r="L83" s="36">
        <f>IFERROR(VLOOKUP($A83,Round08[],5,FALSE), 0)</f>
        <v>0</v>
      </c>
      <c r="M83" s="36">
        <f>IFERROR(VLOOKUP($A83,Round09[],5,FALSE), 0)</f>
        <v>0</v>
      </c>
      <c r="N83" s="36">
        <f>IFERROR(VLOOKUP($A83,Round10[],5,FALSE), 0)</f>
        <v>0</v>
      </c>
      <c r="O83" s="36">
        <f>IFERROR(VLOOKUP($A83,Round11[],5,FALSE), 0)</f>
        <v>0</v>
      </c>
      <c r="P83" s="36">
        <f>IFERROR(VLOOKUP($A83,Round12[],5,FALSE), 0)</f>
        <v>0</v>
      </c>
      <c r="Q83" s="36">
        <f>IFERROR(VLOOKUP($A83,Round13[],5,FALSE), 0)</f>
        <v>0</v>
      </c>
      <c r="R83" s="36">
        <f>IFERROR(VLOOKUP($A83,Round14[],5,FALSE), 0)</f>
        <v>0</v>
      </c>
      <c r="S83" s="36">
        <f>IFERROR(VLOOKUP($A83,Round15[],5,FALSE), 0)</f>
        <v>0</v>
      </c>
      <c r="T83" s="36">
        <f>IFERROR(VLOOKUP($A83,Round16[],5,FALSE), 0)</f>
        <v>0</v>
      </c>
      <c r="U83" s="36">
        <f>IFERROR(VLOOKUP($A83,Round17[],5,FALSE), 0)</f>
        <v>0</v>
      </c>
      <c r="V83" s="36">
        <f>IFERROR(VLOOKUP($A83,Round18[],5,FALSE), 0)</f>
        <v>0</v>
      </c>
      <c r="W83" s="36">
        <f>IFERROR(VLOOKUP($A83,Round19[],5,FALSE), 0)</f>
        <v>0</v>
      </c>
      <c r="X83" s="36">
        <f>IFERROR(VLOOKUP($A83,Round20[],5,FALSE), 0)</f>
        <v>0</v>
      </c>
      <c r="Y83" s="36">
        <f>IFERROR(VLOOKUP($A83,Round21[],5,FALSE), 0)</f>
        <v>0</v>
      </c>
      <c r="Z83" s="36">
        <f>IFERROR(VLOOKUP($A83,Round22[],5,FALSE), 0)</f>
        <v>0</v>
      </c>
      <c r="AA83" s="36">
        <f>IFERROR(VLOOKUP($A83,Round23[],5,FALSE), 0)</f>
        <v>0</v>
      </c>
      <c r="AB83" s="36">
        <f>IFERROR(VLOOKUP($A83,'دور 24'!$A$2:$E$41,5,FALSE), 0)</f>
        <v>0</v>
      </c>
      <c r="AC83" s="36">
        <f>IFERROR(VLOOKUP($A83,Round25[],5,FALSE), 0)</f>
        <v>0</v>
      </c>
      <c r="AD83" s="36">
        <f>IFERROR(VLOOKUP($A83,Round26[],5,FALSE), 0)</f>
        <v>0</v>
      </c>
      <c r="AE83" s="36">
        <f>IFERROR(VLOOKUP($A83,Round27[],5,FALSE), 0)</f>
        <v>0</v>
      </c>
      <c r="AF83" s="36">
        <f>IFERROR(VLOOKUP($A83,Round28[],5,FALSE), 0)</f>
        <v>0</v>
      </c>
      <c r="AG83" s="36">
        <f>IFERROR(VLOOKUP($A83,Round29[],5,FALSE), 0)</f>
        <v>0</v>
      </c>
      <c r="AH83" s="36">
        <f>IFERROR(VLOOKUP($A83,Round30[],5,FALSE), 0)</f>
        <v>0</v>
      </c>
      <c r="AI83" s="36">
        <f>IFERROR(VLOOKUP($A83,Round31[],5,FALSE), 0)</f>
        <v>0</v>
      </c>
      <c r="AJ83" s="36">
        <f>IFERROR(VLOOKUP($A83,Round32[],5,FALSE), 0)</f>
        <v>0</v>
      </c>
      <c r="AK83" s="36">
        <f>IFERROR(VLOOKUP($A83,Round33[],5,FALSE), 0)</f>
        <v>0</v>
      </c>
      <c r="AL83" s="36">
        <f>IFERROR(VLOOKUP($A83,Round34[],5,FALSE), 0)</f>
        <v>0</v>
      </c>
      <c r="AM83" s="36">
        <f>IFERROR(VLOOKUP($A83,Round35[],5,FALSE), 0)</f>
        <v>0</v>
      </c>
      <c r="AN83" s="36">
        <f>IFERROR(VLOOKUP($A83,Round36[],5,FALSE), 0)</f>
        <v>0</v>
      </c>
      <c r="AO83" s="36">
        <f>IFERROR(VLOOKUP($A83,Round37[],5,FALSE), 0)</f>
        <v>0</v>
      </c>
      <c r="AP83" s="36">
        <f>IFERROR(VLOOKUP($A83,Round38[],5,FALSE), 0)</f>
        <v>0</v>
      </c>
      <c r="AQ83" s="36">
        <f>IFERROR(VLOOKUP($A83,Round39[],5,FALSE), 0)</f>
        <v>0</v>
      </c>
      <c r="AR83" s="36">
        <f>IFERROR(VLOOKUP($A83,Round40[],5,FALSE), 0)</f>
        <v>0</v>
      </c>
      <c r="AS83" s="36">
        <f>IFERROR(VLOOKUP($A83,Round41[],5,FALSE), 0)</f>
        <v>0</v>
      </c>
      <c r="AT83" s="36">
        <f>IFERROR(VLOOKUP($A83,Round42[],5,FALSE), 0)</f>
        <v>0</v>
      </c>
      <c r="AU83" s="36">
        <f>IFERROR(VLOOKUP($A83,Round43[],5,FALSE), 0)</f>
        <v>0</v>
      </c>
      <c r="AV83" s="36">
        <f>IFERROR(VLOOKUP($A83,Round44[],5,FALSE), 0)</f>
        <v>0</v>
      </c>
      <c r="AW83" s="36">
        <f>IFERROR(VLOOKUP($A83,Round45[],5,FALSE), 0)</f>
        <v>0</v>
      </c>
      <c r="AX83" s="36">
        <f>IFERROR(VLOOKUP($A83,Round46[],5,FALSE), 0)</f>
        <v>0</v>
      </c>
      <c r="AY83" s="36">
        <f>IFERROR(VLOOKUP($A83,Round47[],5,FALSE), 0)</f>
        <v>0</v>
      </c>
      <c r="AZ83" s="36">
        <f>IFERROR(VLOOKUP($A83,Round48[],5,FALSE), 0)</f>
        <v>0</v>
      </c>
      <c r="BA83" s="36">
        <f>IFERROR(VLOOKUP($A83,Round49[],5,FALSE), 0)</f>
        <v>0</v>
      </c>
      <c r="BB83" s="36">
        <f>IFERROR(VLOOKUP($A83,Round50[],5,FALSE), 0)</f>
        <v>0</v>
      </c>
      <c r="BC83" s="36">
        <f>IFERROR(VLOOKUP($A83,Round51[],5,FALSE), 0)</f>
        <v>0</v>
      </c>
      <c r="BD83" s="36">
        <f>IFERROR(VLOOKUP($A83,Round52[],5,FALSE), 0)</f>
        <v>0</v>
      </c>
      <c r="BE83" s="36">
        <f>IFERROR(VLOOKUP($A83,Round53[],5,FALSE), 0)</f>
        <v>0</v>
      </c>
      <c r="BF83" s="36">
        <f>IFERROR(VLOOKUP($A83,Round54[],5,FALSE), 0)</f>
        <v>0</v>
      </c>
      <c r="BG83" s="36">
        <f>IFERROR(VLOOKUP($A83,Round55[],5,FALSE), 0)</f>
        <v>0</v>
      </c>
      <c r="BH83" s="36">
        <f>IFERROR(VLOOKUP($A83,Round56[],5,FALSE), 0)</f>
        <v>0</v>
      </c>
      <c r="BI83" s="36">
        <f>IFERROR(VLOOKUP($A83,Round57[],5,FALSE), 0)</f>
        <v>0</v>
      </c>
      <c r="BJ83" s="36">
        <f>IFERROR(VLOOKUP($A83,Round58[],5,FALSE), 0)</f>
        <v>0</v>
      </c>
      <c r="BK83" s="36">
        <f>IFERROR(VLOOKUP($A83,Round59[],5,FALSE), 0)</f>
        <v>0</v>
      </c>
      <c r="BL83" s="36">
        <f>IFERROR(VLOOKUP($A83,Round60[],5,FALSE), 0)</f>
        <v>0</v>
      </c>
      <c r="BM83" s="36">
        <f>IFERROR(VLOOKUP($A83,Round61[],5,FALSE), 0)</f>
        <v>0</v>
      </c>
      <c r="BN83" s="36">
        <f>IFERROR(VLOOKUP($A83,Round62[],5,FALSE), 0)</f>
        <v>0</v>
      </c>
    </row>
    <row r="84" spans="1:66" ht="22.5" x14ac:dyDescent="0.25">
      <c r="A84" s="1">
        <v>12882</v>
      </c>
      <c r="B84" s="39" t="s">
        <v>114</v>
      </c>
      <c r="C84" s="37">
        <f xml:space="preserve"> SUM(TotalPoints[[#This Row],[دور 1]:[دور 62]])</f>
        <v>8</v>
      </c>
      <c r="D84" s="42">
        <f>COUNTIF(TotalPoints[[#This Row],[دور 1]:[دور 62]], "&gt;0")</f>
        <v>4</v>
      </c>
      <c r="E84" s="36">
        <f>IFERROR(VLOOKUP($A84,Round01[],5,FALSE), 0)</f>
        <v>1</v>
      </c>
      <c r="F84" s="36">
        <f>IFERROR(VLOOKUP($A84,Round02[],5,FALSE), 0)</f>
        <v>0</v>
      </c>
      <c r="G84" s="36">
        <f>IFERROR(VLOOKUP($A84,Round03[],5,FALSE), 0)</f>
        <v>0</v>
      </c>
      <c r="H84" s="36">
        <f>IFERROR(VLOOKUP($A84,Round04[],5,FALSE), 0)</f>
        <v>3</v>
      </c>
      <c r="I84" s="36">
        <f>IFERROR(VLOOKUP($A84,Round05[],5,FALSE), 0)</f>
        <v>1</v>
      </c>
      <c r="J84" s="36">
        <f>IFERROR(VLOOKUP($A84,Round06[],5,FALSE), 0)</f>
        <v>3</v>
      </c>
      <c r="K84" s="1">
        <f>IFERROR(VLOOKUP($A84,Round07[],5,FALSE), 0)</f>
        <v>0</v>
      </c>
      <c r="L84" s="1">
        <f>IFERROR(VLOOKUP($A84,Round08[],5,FALSE), 0)</f>
        <v>0</v>
      </c>
      <c r="M84" s="1">
        <f>IFERROR(VLOOKUP($A84,Round09[],5,FALSE), 0)</f>
        <v>0</v>
      </c>
      <c r="N84" s="1">
        <f>IFERROR(VLOOKUP($A84,Round10[],5,FALSE), 0)</f>
        <v>0</v>
      </c>
      <c r="O84" s="1">
        <f>IFERROR(VLOOKUP($A84,Round11[],5,FALSE), 0)</f>
        <v>0</v>
      </c>
      <c r="P84" s="1">
        <f>IFERROR(VLOOKUP($A84,Round12[],5,FALSE), 0)</f>
        <v>0</v>
      </c>
      <c r="Q84" s="1">
        <f>IFERROR(VLOOKUP($A84,Round13[],5,FALSE), 0)</f>
        <v>0</v>
      </c>
      <c r="R84" s="1">
        <f>IFERROR(VLOOKUP($A84,Round14[],5,FALSE), 0)</f>
        <v>0</v>
      </c>
      <c r="S84" s="1">
        <f>IFERROR(VLOOKUP($A84,Round15[],5,FALSE), 0)</f>
        <v>0</v>
      </c>
      <c r="T84" s="1">
        <f>IFERROR(VLOOKUP($A84,Round16[],5,FALSE), 0)</f>
        <v>0</v>
      </c>
      <c r="U84" s="1">
        <f>IFERROR(VLOOKUP($A84,Round17[],5,FALSE), 0)</f>
        <v>0</v>
      </c>
      <c r="V84" s="1">
        <f>IFERROR(VLOOKUP($A84,Round18[],5,FALSE), 0)</f>
        <v>0</v>
      </c>
      <c r="W84" s="1">
        <f>IFERROR(VLOOKUP($A84,Round19[],5,FALSE), 0)</f>
        <v>0</v>
      </c>
      <c r="X84" s="1">
        <f>IFERROR(VLOOKUP($A84,Round20[],5,FALSE), 0)</f>
        <v>0</v>
      </c>
      <c r="Y84" s="1">
        <f>IFERROR(VLOOKUP($A84,Round21[],5,FALSE), 0)</f>
        <v>0</v>
      </c>
      <c r="Z84" s="1">
        <f>IFERROR(VLOOKUP($A84,Round22[],5,FALSE), 0)</f>
        <v>0</v>
      </c>
      <c r="AA84" s="1">
        <f>IFERROR(VLOOKUP($A84,Round23[],5,FALSE), 0)</f>
        <v>0</v>
      </c>
      <c r="AB84" s="1">
        <f>IFERROR(VLOOKUP($A84,'دور 24'!$A$2:$E$41,5,FALSE), 0)</f>
        <v>0</v>
      </c>
      <c r="AC84" s="1">
        <f>IFERROR(VLOOKUP($A84,Round25[],5,FALSE), 0)</f>
        <v>0</v>
      </c>
      <c r="AD84" s="1">
        <f>IFERROR(VLOOKUP($A84,Round26[],5,FALSE), 0)</f>
        <v>0</v>
      </c>
      <c r="AE84" s="1">
        <f>IFERROR(VLOOKUP($A84,Round27[],5,FALSE), 0)</f>
        <v>0</v>
      </c>
      <c r="AF84" s="1">
        <f>IFERROR(VLOOKUP($A84,Round28[],5,FALSE), 0)</f>
        <v>0</v>
      </c>
      <c r="AG84" s="1">
        <f>IFERROR(VLOOKUP($A84,Round29[],5,FALSE), 0)</f>
        <v>0</v>
      </c>
      <c r="AH84" s="1">
        <f>IFERROR(VLOOKUP($A84,Round30[],5,FALSE), 0)</f>
        <v>0</v>
      </c>
      <c r="AI84" s="1">
        <f>IFERROR(VLOOKUP($A84,Round31[],5,FALSE), 0)</f>
        <v>0</v>
      </c>
      <c r="AJ84" s="1">
        <f>IFERROR(VLOOKUP($A84,Round32[],5,FALSE), 0)</f>
        <v>0</v>
      </c>
      <c r="AK84" s="1">
        <f>IFERROR(VLOOKUP($A84,Round33[],5,FALSE), 0)</f>
        <v>0</v>
      </c>
      <c r="AL84" s="1">
        <f>IFERROR(VLOOKUP($A84,Round34[],5,FALSE), 0)</f>
        <v>0</v>
      </c>
      <c r="AM84" s="1">
        <f>IFERROR(VLOOKUP($A84,Round35[],5,FALSE), 0)</f>
        <v>0</v>
      </c>
      <c r="AN84" s="1">
        <f>IFERROR(VLOOKUP($A84,Round36[],5,FALSE), 0)</f>
        <v>0</v>
      </c>
      <c r="AO84" s="1">
        <f>IFERROR(VLOOKUP($A84,Round37[],5,FALSE), 0)</f>
        <v>0</v>
      </c>
      <c r="AP84" s="1">
        <f>IFERROR(VLOOKUP($A84,Round38[],5,FALSE), 0)</f>
        <v>0</v>
      </c>
      <c r="AQ84" s="1">
        <f>IFERROR(VLOOKUP($A84,Round39[],5,FALSE), 0)</f>
        <v>0</v>
      </c>
      <c r="AR84" s="1">
        <f>IFERROR(VLOOKUP($A84,Round40[],5,FALSE), 0)</f>
        <v>0</v>
      </c>
      <c r="AS84" s="1">
        <f>IFERROR(VLOOKUP($A84,Round41[],5,FALSE), 0)</f>
        <v>0</v>
      </c>
      <c r="AT84" s="1">
        <f>IFERROR(VLOOKUP($A84,Round42[],5,FALSE), 0)</f>
        <v>0</v>
      </c>
      <c r="AU84" s="1">
        <f>IFERROR(VLOOKUP($A84,Round43[],5,FALSE), 0)</f>
        <v>0</v>
      </c>
      <c r="AV84" s="1">
        <f>IFERROR(VLOOKUP($A84,Round44[],5,FALSE), 0)</f>
        <v>0</v>
      </c>
      <c r="AW84" s="1">
        <f>IFERROR(VLOOKUP($A84,Round45[],5,FALSE), 0)</f>
        <v>0</v>
      </c>
      <c r="AX84" s="1">
        <f>IFERROR(VLOOKUP($A84,Round46[],5,FALSE), 0)</f>
        <v>0</v>
      </c>
      <c r="AY84" s="1">
        <f>IFERROR(VLOOKUP($A84,Round47[],5,FALSE), 0)</f>
        <v>0</v>
      </c>
      <c r="AZ84" s="1">
        <f>IFERROR(VLOOKUP($A84,Round48[],5,FALSE), 0)</f>
        <v>0</v>
      </c>
      <c r="BA84" s="1">
        <f>IFERROR(VLOOKUP($A84,Round49[],5,FALSE), 0)</f>
        <v>0</v>
      </c>
      <c r="BB84" s="1">
        <f>IFERROR(VLOOKUP($A84,Round50[],5,FALSE), 0)</f>
        <v>0</v>
      </c>
      <c r="BC84" s="1">
        <f>IFERROR(VLOOKUP($A84,Round51[],5,FALSE), 0)</f>
        <v>0</v>
      </c>
      <c r="BD84" s="1">
        <f>IFERROR(VLOOKUP($A84,Round52[],5,FALSE), 0)</f>
        <v>0</v>
      </c>
      <c r="BE84" s="1">
        <f>IFERROR(VLOOKUP($A84,Round53[],5,FALSE), 0)</f>
        <v>0</v>
      </c>
      <c r="BF84" s="1">
        <f>IFERROR(VLOOKUP($A84,Round54[],5,FALSE), 0)</f>
        <v>0</v>
      </c>
      <c r="BG84" s="1">
        <f>IFERROR(VLOOKUP($A84,Round55[],5,FALSE), 0)</f>
        <v>0</v>
      </c>
      <c r="BH84" s="1">
        <f>IFERROR(VLOOKUP($A84,Round56[],5,FALSE), 0)</f>
        <v>0</v>
      </c>
      <c r="BI84" s="1">
        <f>IFERROR(VLOOKUP($A84,Round57[],5,FALSE), 0)</f>
        <v>0</v>
      </c>
      <c r="BJ84" s="1">
        <f>IFERROR(VLOOKUP($A84,Round58[],5,FALSE), 0)</f>
        <v>0</v>
      </c>
      <c r="BK84" s="1">
        <f>IFERROR(VLOOKUP($A84,Round59[],5,FALSE), 0)</f>
        <v>0</v>
      </c>
      <c r="BL84" s="1">
        <f>IFERROR(VLOOKUP($A84,Round60[],5,FALSE), 0)</f>
        <v>0</v>
      </c>
      <c r="BM84" s="36">
        <f>IFERROR(VLOOKUP($A84,Round61[],5,FALSE), 0)</f>
        <v>0</v>
      </c>
      <c r="BN84" s="36">
        <f>IFERROR(VLOOKUP($A84,Round62[],5,FALSE), 0)</f>
        <v>0</v>
      </c>
    </row>
    <row r="85" spans="1:66" ht="22.5" x14ac:dyDescent="0.25">
      <c r="A85" s="1">
        <v>29678</v>
      </c>
      <c r="B85" s="39" t="s">
        <v>251</v>
      </c>
      <c r="C85" s="37">
        <f xml:space="preserve"> SUM(TotalPoints[[#This Row],[دور 1]:[دور 62]])</f>
        <v>8</v>
      </c>
      <c r="D85" s="42">
        <f>COUNTIF(TotalPoints[[#This Row],[دور 1]:[دور 62]], "&gt;0")</f>
        <v>3</v>
      </c>
      <c r="E85" s="36">
        <f>IFERROR(VLOOKUP($A85,Round01[],5,FALSE), 0)</f>
        <v>0</v>
      </c>
      <c r="F85" s="36">
        <f>IFERROR(VLOOKUP($A85,Round02[],5,FALSE), 0)</f>
        <v>0</v>
      </c>
      <c r="G85" s="36">
        <f>IFERROR(VLOOKUP($A85,Round03[],5,FALSE), 0)</f>
        <v>0</v>
      </c>
      <c r="H85" s="36">
        <f>IFERROR(VLOOKUP($A85,Round04[],5,FALSE), 0)</f>
        <v>0</v>
      </c>
      <c r="I85" s="36">
        <f>IFERROR(VLOOKUP($A85,Round05[],5,FALSE), 0)</f>
        <v>0</v>
      </c>
      <c r="J85" s="36">
        <f>IFERROR(VLOOKUP($A85,Round06[],5,FALSE), 0)</f>
        <v>0</v>
      </c>
      <c r="K85" s="36">
        <f>IFERROR(VLOOKUP($A85,Round07[],5,FALSE), 0)</f>
        <v>0</v>
      </c>
      <c r="L85" s="36">
        <f>IFERROR(VLOOKUP($A85,Round08[],5,FALSE), 0)</f>
        <v>0</v>
      </c>
      <c r="M85" s="36">
        <f>IFERROR(VLOOKUP($A85,Round09[],5,FALSE), 0)</f>
        <v>0</v>
      </c>
      <c r="N85" s="36">
        <f>IFERROR(VLOOKUP($A85,Round10[],5,FALSE), 0)</f>
        <v>0</v>
      </c>
      <c r="O85" s="36">
        <f>IFERROR(VLOOKUP($A85,Round11[],5,FALSE), 0)</f>
        <v>0</v>
      </c>
      <c r="P85" s="36">
        <f>IFERROR(VLOOKUP($A85,Round12[],5,FALSE), 0)</f>
        <v>0</v>
      </c>
      <c r="Q85" s="36">
        <f>IFERROR(VLOOKUP($A85,Round13[],5,FALSE), 0)</f>
        <v>0</v>
      </c>
      <c r="R85" s="36">
        <f>IFERROR(VLOOKUP($A85,Round14[],5,FALSE), 0)</f>
        <v>3</v>
      </c>
      <c r="S85" s="36">
        <f>IFERROR(VLOOKUP($A85,Round15[],5,FALSE), 0)</f>
        <v>0</v>
      </c>
      <c r="T85" s="36">
        <f>IFERROR(VLOOKUP($A85,Round16[],5,FALSE), 0)</f>
        <v>0</v>
      </c>
      <c r="U85" s="36">
        <f>IFERROR(VLOOKUP($A85,Round17[],5,FALSE), 0)</f>
        <v>0</v>
      </c>
      <c r="V85" s="36">
        <f>IFERROR(VLOOKUP($A85,Round18[],5,FALSE), 0)</f>
        <v>0</v>
      </c>
      <c r="W85" s="36">
        <f>IFERROR(VLOOKUP($A85,Round19[],5,FALSE), 0)</f>
        <v>0</v>
      </c>
      <c r="X85" s="36">
        <f>IFERROR(VLOOKUP($A85,Round20[],5,FALSE), 0)</f>
        <v>2</v>
      </c>
      <c r="Y85" s="36">
        <f>IFERROR(VLOOKUP($A85,Round21[],5,FALSE), 0)</f>
        <v>3</v>
      </c>
      <c r="Z85" s="36">
        <f>IFERROR(VLOOKUP($A85,Round22[],5,FALSE), 0)</f>
        <v>0</v>
      </c>
      <c r="AA85" s="36">
        <f>IFERROR(VLOOKUP($A85,Round23[],5,FALSE), 0)</f>
        <v>0</v>
      </c>
      <c r="AB85" s="36">
        <f>IFERROR(VLOOKUP($A85,'دور 24'!$A$2:$E$41,5,FALSE), 0)</f>
        <v>0</v>
      </c>
      <c r="AC85" s="36">
        <f>IFERROR(VLOOKUP($A85,Round25[],5,FALSE), 0)</f>
        <v>0</v>
      </c>
      <c r="AD85" s="36">
        <f>IFERROR(VLOOKUP($A85,Round26[],5,FALSE), 0)</f>
        <v>0</v>
      </c>
      <c r="AE85" s="36">
        <f>IFERROR(VLOOKUP($A85,Round27[],5,FALSE), 0)</f>
        <v>0</v>
      </c>
      <c r="AF85" s="36">
        <f>IFERROR(VLOOKUP($A85,Round28[],5,FALSE), 0)</f>
        <v>0</v>
      </c>
      <c r="AG85" s="36">
        <f>IFERROR(VLOOKUP($A85,Round29[],5,FALSE), 0)</f>
        <v>0</v>
      </c>
      <c r="AH85" s="36">
        <f>IFERROR(VLOOKUP($A85,Round30[],5,FALSE), 0)</f>
        <v>0</v>
      </c>
      <c r="AI85" s="36">
        <f>IFERROR(VLOOKUP($A85,Round31[],5,FALSE), 0)</f>
        <v>0</v>
      </c>
      <c r="AJ85" s="36">
        <f>IFERROR(VLOOKUP($A85,Round32[],5,FALSE), 0)</f>
        <v>0</v>
      </c>
      <c r="AK85" s="36">
        <f>IFERROR(VLOOKUP($A85,Round33[],5,FALSE), 0)</f>
        <v>0</v>
      </c>
      <c r="AL85" s="36">
        <f>IFERROR(VLOOKUP($A85,Round34[],5,FALSE), 0)</f>
        <v>0</v>
      </c>
      <c r="AM85" s="36">
        <f>IFERROR(VLOOKUP($A85,Round35[],5,FALSE), 0)</f>
        <v>0</v>
      </c>
      <c r="AN85" s="36">
        <f>IFERROR(VLOOKUP($A85,Round36[],5,FALSE), 0)</f>
        <v>0</v>
      </c>
      <c r="AO85" s="36">
        <f>IFERROR(VLOOKUP($A85,Round37[],5,FALSE), 0)</f>
        <v>0</v>
      </c>
      <c r="AP85" s="36">
        <f>IFERROR(VLOOKUP($A85,Round38[],5,FALSE), 0)</f>
        <v>0</v>
      </c>
      <c r="AQ85" s="36">
        <f>IFERROR(VLOOKUP($A85,Round39[],5,FALSE), 0)</f>
        <v>0</v>
      </c>
      <c r="AR85" s="36">
        <f>IFERROR(VLOOKUP($A85,Round40[],5,FALSE), 0)</f>
        <v>0</v>
      </c>
      <c r="AS85" s="36">
        <f>IFERROR(VLOOKUP($A85,Round41[],5,FALSE), 0)</f>
        <v>0</v>
      </c>
      <c r="AT85" s="36">
        <f>IFERROR(VLOOKUP($A85,Round42[],5,FALSE), 0)</f>
        <v>0</v>
      </c>
      <c r="AU85" s="36">
        <f>IFERROR(VLOOKUP($A85,Round43[],5,FALSE), 0)</f>
        <v>0</v>
      </c>
      <c r="AV85" s="36">
        <f>IFERROR(VLOOKUP($A85,Round44[],5,FALSE), 0)</f>
        <v>0</v>
      </c>
      <c r="AW85" s="36">
        <f>IFERROR(VLOOKUP($A85,Round45[],5,FALSE), 0)</f>
        <v>0</v>
      </c>
      <c r="AX85" s="36">
        <f>IFERROR(VLOOKUP($A85,Round46[],5,FALSE), 0)</f>
        <v>0</v>
      </c>
      <c r="AY85" s="36">
        <f>IFERROR(VLOOKUP($A85,Round47[],5,FALSE), 0)</f>
        <v>0</v>
      </c>
      <c r="AZ85" s="36">
        <f>IFERROR(VLOOKUP($A85,Round48[],5,FALSE), 0)</f>
        <v>0</v>
      </c>
      <c r="BA85" s="36">
        <f>IFERROR(VLOOKUP($A85,Round49[],5,FALSE), 0)</f>
        <v>0</v>
      </c>
      <c r="BB85" s="36">
        <f>IFERROR(VLOOKUP($A85,Round50[],5,FALSE), 0)</f>
        <v>0</v>
      </c>
      <c r="BC85" s="36">
        <f>IFERROR(VLOOKUP($A85,Round51[],5,FALSE), 0)</f>
        <v>0</v>
      </c>
      <c r="BD85" s="36">
        <f>IFERROR(VLOOKUP($A85,Round52[],5,FALSE), 0)</f>
        <v>0</v>
      </c>
      <c r="BE85" s="36">
        <f>IFERROR(VLOOKUP($A85,Round53[],5,FALSE), 0)</f>
        <v>0</v>
      </c>
      <c r="BF85" s="36">
        <f>IFERROR(VLOOKUP($A85,Round54[],5,FALSE), 0)</f>
        <v>0</v>
      </c>
      <c r="BG85" s="36">
        <f>IFERROR(VLOOKUP($A85,Round55[],5,FALSE), 0)</f>
        <v>0</v>
      </c>
      <c r="BH85" s="36">
        <f>IFERROR(VLOOKUP($A85,Round56[],5,FALSE), 0)</f>
        <v>0</v>
      </c>
      <c r="BI85" s="36">
        <f>IFERROR(VLOOKUP($A85,Round57[],5,FALSE), 0)</f>
        <v>0</v>
      </c>
      <c r="BJ85" s="36">
        <f>IFERROR(VLOOKUP($A85,Round58[],5,FALSE), 0)</f>
        <v>0</v>
      </c>
      <c r="BK85" s="36">
        <f>IFERROR(VLOOKUP($A85,Round59[],5,FALSE), 0)</f>
        <v>0</v>
      </c>
      <c r="BL85" s="36">
        <f>IFERROR(VLOOKUP($A85,Round60[],5,FALSE), 0)</f>
        <v>0</v>
      </c>
      <c r="BM85" s="36">
        <f>IFERROR(VLOOKUP($A85,Round61[],5,FALSE), 0)</f>
        <v>0</v>
      </c>
      <c r="BN85" s="36">
        <f>IFERROR(VLOOKUP($A85,Round62[],5,FALSE), 0)</f>
        <v>0</v>
      </c>
    </row>
    <row r="86" spans="1:66" ht="22.5" x14ac:dyDescent="0.25">
      <c r="A86" s="1">
        <v>29525</v>
      </c>
      <c r="B86" s="39" t="s">
        <v>228</v>
      </c>
      <c r="C86" s="37">
        <f xml:space="preserve"> SUM(TotalPoints[[#This Row],[دور 1]:[دور 62]])</f>
        <v>8</v>
      </c>
      <c r="D86" s="42">
        <f>COUNTIF(TotalPoints[[#This Row],[دور 1]:[دور 62]], "&gt;0")</f>
        <v>5</v>
      </c>
      <c r="E86" s="36">
        <f>IFERROR(VLOOKUP($A86,Round01[],5,FALSE), 0)</f>
        <v>0</v>
      </c>
      <c r="F86" s="36">
        <f>IFERROR(VLOOKUP($A86,Round02[],5,FALSE), 0)</f>
        <v>0</v>
      </c>
      <c r="G86" s="36">
        <f>IFERROR(VLOOKUP($A86,Round03[],5,FALSE), 0)</f>
        <v>0</v>
      </c>
      <c r="H86" s="36">
        <f>IFERROR(VLOOKUP($A86,Round04[],5,FALSE), 0)</f>
        <v>0</v>
      </c>
      <c r="I86" s="36">
        <f>IFERROR(VLOOKUP($A86,Round05[],5,FALSE), 0)</f>
        <v>0</v>
      </c>
      <c r="J86" s="36">
        <f>IFERROR(VLOOKUP($A86,Round06[],5,FALSE), 0)</f>
        <v>0</v>
      </c>
      <c r="K86" s="36">
        <f>IFERROR(VLOOKUP($A86,Round07[],5,FALSE), 0)</f>
        <v>0</v>
      </c>
      <c r="L86" s="36">
        <f>IFERROR(VLOOKUP($A86,Round08[],5,FALSE), 0)</f>
        <v>0</v>
      </c>
      <c r="M86" s="36">
        <f>IFERROR(VLOOKUP($A86,Round09[],5,FALSE), 0)</f>
        <v>0</v>
      </c>
      <c r="N86" s="36">
        <f>IFERROR(VLOOKUP($A86,Round10[],5,FALSE), 0)</f>
        <v>1</v>
      </c>
      <c r="O86" s="36">
        <f>IFERROR(VLOOKUP($A86,Round11[],5,FALSE), 0)</f>
        <v>0</v>
      </c>
      <c r="P86" s="36">
        <f>IFERROR(VLOOKUP($A86,Round12[],5,FALSE), 0)</f>
        <v>0</v>
      </c>
      <c r="Q86" s="36">
        <f>IFERROR(VLOOKUP($A86,Round13[],5,FALSE), 0)</f>
        <v>0</v>
      </c>
      <c r="R86" s="36">
        <f>IFERROR(VLOOKUP($A86,Round14[],5,FALSE), 0)</f>
        <v>0</v>
      </c>
      <c r="S86" s="36">
        <f>IFERROR(VLOOKUP($A86,Round15[],5,FALSE), 0)</f>
        <v>0</v>
      </c>
      <c r="T86" s="36">
        <f>IFERROR(VLOOKUP($A86,Round16[],5,FALSE), 0)</f>
        <v>0</v>
      </c>
      <c r="U86" s="36">
        <f>IFERROR(VLOOKUP($A86,Round17[],5,FALSE), 0)</f>
        <v>0</v>
      </c>
      <c r="V86" s="36">
        <f>IFERROR(VLOOKUP($A86,Round18[],5,FALSE), 0)</f>
        <v>0</v>
      </c>
      <c r="W86" s="36">
        <f>IFERROR(VLOOKUP($A86,Round19[],5,FALSE), 0)</f>
        <v>0</v>
      </c>
      <c r="X86" s="36">
        <f>IFERROR(VLOOKUP($A86,Round20[],5,FALSE), 0)</f>
        <v>1</v>
      </c>
      <c r="Y86" s="36">
        <f>IFERROR(VLOOKUP($A86,Round21[],5,FALSE), 0)</f>
        <v>1</v>
      </c>
      <c r="Z86" s="36">
        <f>IFERROR(VLOOKUP($A86,Round22[],5,FALSE), 0)</f>
        <v>0</v>
      </c>
      <c r="AA86" s="36">
        <f>IFERROR(VLOOKUP($A86,Round23[],5,FALSE), 0)</f>
        <v>3</v>
      </c>
      <c r="AB86" s="36">
        <f>IFERROR(VLOOKUP($A86,'دور 24'!$A$2:$E$41,5,FALSE), 0)</f>
        <v>0</v>
      </c>
      <c r="AC86" s="36">
        <f>IFERROR(VLOOKUP($A86,Round25[],5,FALSE), 0)</f>
        <v>2</v>
      </c>
      <c r="AD86" s="36">
        <f>IFERROR(VLOOKUP($A86,Round26[],5,FALSE), 0)</f>
        <v>0</v>
      </c>
      <c r="AE86" s="36">
        <f>IFERROR(VLOOKUP($A86,Round27[],5,FALSE), 0)</f>
        <v>0</v>
      </c>
      <c r="AF86" s="36">
        <f>IFERROR(VLOOKUP($A86,Round28[],5,FALSE), 0)</f>
        <v>0</v>
      </c>
      <c r="AG86" s="36">
        <f>IFERROR(VLOOKUP($A86,Round29[],5,FALSE), 0)</f>
        <v>0</v>
      </c>
      <c r="AH86" s="36">
        <f>IFERROR(VLOOKUP($A86,Round30[],5,FALSE), 0)</f>
        <v>0</v>
      </c>
      <c r="AI86" s="36">
        <f>IFERROR(VLOOKUP($A86,Round31[],5,FALSE), 0)</f>
        <v>0</v>
      </c>
      <c r="AJ86" s="36">
        <f>IFERROR(VLOOKUP($A86,Round32[],5,FALSE), 0)</f>
        <v>0</v>
      </c>
      <c r="AK86" s="36">
        <f>IFERROR(VLOOKUP($A86,Round33[],5,FALSE), 0)</f>
        <v>0</v>
      </c>
      <c r="AL86" s="36">
        <f>IFERROR(VLOOKUP($A86,Round34[],5,FALSE), 0)</f>
        <v>0</v>
      </c>
      <c r="AM86" s="36">
        <f>IFERROR(VLOOKUP($A86,Round35[],5,FALSE), 0)</f>
        <v>0</v>
      </c>
      <c r="AN86" s="36">
        <f>IFERROR(VLOOKUP($A86,Round36[],5,FALSE), 0)</f>
        <v>0</v>
      </c>
      <c r="AO86" s="36">
        <f>IFERROR(VLOOKUP($A86,Round37[],5,FALSE), 0)</f>
        <v>0</v>
      </c>
      <c r="AP86" s="36">
        <f>IFERROR(VLOOKUP($A86,Round38[],5,FALSE), 0)</f>
        <v>0</v>
      </c>
      <c r="AQ86" s="36">
        <f>IFERROR(VLOOKUP($A86,Round39[],5,FALSE), 0)</f>
        <v>0</v>
      </c>
      <c r="AR86" s="36">
        <f>IFERROR(VLOOKUP($A86,Round40[],5,FALSE), 0)</f>
        <v>0</v>
      </c>
      <c r="AS86" s="36">
        <f>IFERROR(VLOOKUP($A86,Round41[],5,FALSE), 0)</f>
        <v>0</v>
      </c>
      <c r="AT86" s="36">
        <f>IFERROR(VLOOKUP($A86,Round42[],5,FALSE), 0)</f>
        <v>0</v>
      </c>
      <c r="AU86" s="36">
        <f>IFERROR(VLOOKUP($A86,Round43[],5,FALSE), 0)</f>
        <v>0</v>
      </c>
      <c r="AV86" s="36">
        <f>IFERROR(VLOOKUP($A86,Round44[],5,FALSE), 0)</f>
        <v>0</v>
      </c>
      <c r="AW86" s="36">
        <f>IFERROR(VLOOKUP($A86,Round45[],5,FALSE), 0)</f>
        <v>0</v>
      </c>
      <c r="AX86" s="36">
        <f>IFERROR(VLOOKUP($A86,Round46[],5,FALSE), 0)</f>
        <v>0</v>
      </c>
      <c r="AY86" s="36">
        <f>IFERROR(VLOOKUP($A86,Round47[],5,FALSE), 0)</f>
        <v>0</v>
      </c>
      <c r="AZ86" s="36">
        <f>IFERROR(VLOOKUP($A86,Round48[],5,FALSE), 0)</f>
        <v>0</v>
      </c>
      <c r="BA86" s="36">
        <f>IFERROR(VLOOKUP($A86,Round49[],5,FALSE), 0)</f>
        <v>0</v>
      </c>
      <c r="BB86" s="36">
        <f>IFERROR(VLOOKUP($A86,Round50[],5,FALSE), 0)</f>
        <v>0</v>
      </c>
      <c r="BC86" s="36">
        <f>IFERROR(VLOOKUP($A86,Round51[],5,FALSE), 0)</f>
        <v>0</v>
      </c>
      <c r="BD86" s="36">
        <f>IFERROR(VLOOKUP($A86,Round52[],5,FALSE), 0)</f>
        <v>0</v>
      </c>
      <c r="BE86" s="36">
        <f>IFERROR(VLOOKUP($A86,Round53[],5,FALSE), 0)</f>
        <v>0</v>
      </c>
      <c r="BF86" s="36">
        <f>IFERROR(VLOOKUP($A86,Round54[],5,FALSE), 0)</f>
        <v>0</v>
      </c>
      <c r="BG86" s="36">
        <f>IFERROR(VLOOKUP($A86,Round55[],5,FALSE), 0)</f>
        <v>0</v>
      </c>
      <c r="BH86" s="36">
        <f>IFERROR(VLOOKUP($A86,Round56[],5,FALSE), 0)</f>
        <v>0</v>
      </c>
      <c r="BI86" s="36">
        <f>IFERROR(VLOOKUP($A86,Round57[],5,FALSE), 0)</f>
        <v>0</v>
      </c>
      <c r="BJ86" s="36">
        <f>IFERROR(VLOOKUP($A86,Round58[],5,FALSE), 0)</f>
        <v>0</v>
      </c>
      <c r="BK86" s="36">
        <f>IFERROR(VLOOKUP($A86,Round59[],5,FALSE), 0)</f>
        <v>0</v>
      </c>
      <c r="BL86" s="36">
        <f>IFERROR(VLOOKUP($A86,Round60[],5,FALSE), 0)</f>
        <v>0</v>
      </c>
      <c r="BM86" s="36">
        <f>IFERROR(VLOOKUP($A86,Round61[],5,FALSE), 0)</f>
        <v>0</v>
      </c>
      <c r="BN86" s="36">
        <f>IFERROR(VLOOKUP($A86,Round62[],5,FALSE), 0)</f>
        <v>0</v>
      </c>
    </row>
    <row r="87" spans="1:66" ht="22.5" x14ac:dyDescent="0.25">
      <c r="A87" s="1">
        <v>25155</v>
      </c>
      <c r="B87" s="39" t="s">
        <v>284</v>
      </c>
      <c r="C87" s="37">
        <f xml:space="preserve"> SUM(TotalPoints[[#This Row],[دور 1]:[دور 62]])</f>
        <v>8</v>
      </c>
      <c r="D87" s="42">
        <f>COUNTIF(TotalPoints[[#This Row],[دور 1]:[دور 62]], "&gt;0")</f>
        <v>4</v>
      </c>
      <c r="E87" s="36">
        <f>IFERROR(VLOOKUP($A87,Round01[],5,FALSE), 0)</f>
        <v>0</v>
      </c>
      <c r="F87" s="36">
        <f>IFERROR(VLOOKUP($A87,Round02[],5,FALSE), 0)</f>
        <v>0</v>
      </c>
      <c r="G87" s="36">
        <f>IFERROR(VLOOKUP($A87,Round03[],5,FALSE), 0)</f>
        <v>0</v>
      </c>
      <c r="H87" s="36">
        <f>IFERROR(VLOOKUP($A87,Round04[],5,FALSE), 0)</f>
        <v>0</v>
      </c>
      <c r="I87" s="36">
        <f>IFERROR(VLOOKUP($A87,Round05[],5,FALSE), 0)</f>
        <v>0</v>
      </c>
      <c r="J87" s="36">
        <f>IFERROR(VLOOKUP($A87,Round06[],5,FALSE), 0)</f>
        <v>0</v>
      </c>
      <c r="K87" s="36">
        <f>IFERROR(VLOOKUP($A87,Round07[],5,FALSE), 0)</f>
        <v>0</v>
      </c>
      <c r="L87" s="36">
        <f>IFERROR(VLOOKUP($A87,Round08[],5,FALSE), 0)</f>
        <v>0</v>
      </c>
      <c r="M87" s="36">
        <f>IFERROR(VLOOKUP($A87,Round09[],5,FALSE), 0)</f>
        <v>0</v>
      </c>
      <c r="N87" s="36">
        <f>IFERROR(VLOOKUP($A87,Round10[],5,FALSE), 0)</f>
        <v>0</v>
      </c>
      <c r="O87" s="36">
        <f>IFERROR(VLOOKUP($A87,Round11[],5,FALSE), 0)</f>
        <v>0</v>
      </c>
      <c r="P87" s="36">
        <f>IFERROR(VLOOKUP($A87,Round12[],5,FALSE), 0)</f>
        <v>0</v>
      </c>
      <c r="Q87" s="36">
        <f>IFERROR(VLOOKUP($A87,Round13[],5,FALSE), 0)</f>
        <v>0</v>
      </c>
      <c r="R87" s="36">
        <f>IFERROR(VLOOKUP($A87,Round14[],5,FALSE), 0)</f>
        <v>0</v>
      </c>
      <c r="S87" s="36">
        <f>IFERROR(VLOOKUP($A87,Round15[],5,FALSE), 0)</f>
        <v>0</v>
      </c>
      <c r="T87" s="36">
        <f>IFERROR(VLOOKUP($A87,Round16[],5,FALSE), 0)</f>
        <v>0</v>
      </c>
      <c r="U87" s="36">
        <f>IFERROR(VLOOKUP($A87,Round17[],5,FALSE), 0)</f>
        <v>0</v>
      </c>
      <c r="V87" s="36">
        <f>IFERROR(VLOOKUP($A87,Round18[],5,FALSE), 0)</f>
        <v>0</v>
      </c>
      <c r="W87" s="36">
        <f>IFERROR(VLOOKUP($A87,Round19[],5,FALSE), 0)</f>
        <v>0</v>
      </c>
      <c r="X87" s="36">
        <f>IFERROR(VLOOKUP($A87,Round20[],5,FALSE), 0)</f>
        <v>0</v>
      </c>
      <c r="Y87" s="36">
        <f>IFERROR(VLOOKUP($A87,Round21[],5,FALSE), 0)</f>
        <v>0</v>
      </c>
      <c r="Z87" s="36">
        <f>IFERROR(VLOOKUP($A87,Round22[],5,FALSE), 0)</f>
        <v>0</v>
      </c>
      <c r="AA87" s="36">
        <f>IFERROR(VLOOKUP($A87,Round23[],5,FALSE), 0)</f>
        <v>0</v>
      </c>
      <c r="AB87" s="36">
        <f>IFERROR(VLOOKUP($A87,'دور 24'!$A$2:$E$41,5,FALSE), 0)</f>
        <v>0</v>
      </c>
      <c r="AC87" s="36">
        <f>IFERROR(VLOOKUP($A87,Round25[],5,FALSE), 0)</f>
        <v>0</v>
      </c>
      <c r="AD87" s="36">
        <f>IFERROR(VLOOKUP($A87,Round26[],5,FALSE), 0)</f>
        <v>0</v>
      </c>
      <c r="AE87" s="36">
        <f>IFERROR(VLOOKUP($A87,Round27[],5,FALSE), 0)</f>
        <v>0</v>
      </c>
      <c r="AF87" s="36">
        <f>IFERROR(VLOOKUP($A87,Round28[],5,FALSE), 0)</f>
        <v>0</v>
      </c>
      <c r="AG87" s="36">
        <f>IFERROR(VLOOKUP($A87,Round29[],5,FALSE), 0)</f>
        <v>0</v>
      </c>
      <c r="AH87" s="36">
        <f>IFERROR(VLOOKUP($A87,Round30[],5,FALSE), 0)</f>
        <v>0</v>
      </c>
      <c r="AI87" s="36">
        <f>IFERROR(VLOOKUP($A87,Round31[],5,FALSE), 0)</f>
        <v>0</v>
      </c>
      <c r="AJ87" s="36">
        <f>IFERROR(VLOOKUP($A87,Round32[],5,FALSE), 0)</f>
        <v>0</v>
      </c>
      <c r="AK87" s="36">
        <f>IFERROR(VLOOKUP($A87,Round33[],5,FALSE), 0)</f>
        <v>0</v>
      </c>
      <c r="AL87" s="36">
        <f>IFERROR(VLOOKUP($A87,Round34[],5,FALSE), 0)</f>
        <v>2</v>
      </c>
      <c r="AM87" s="36">
        <f>IFERROR(VLOOKUP($A87,Round35[],5,FALSE), 0)</f>
        <v>0</v>
      </c>
      <c r="AN87" s="36">
        <f>IFERROR(VLOOKUP($A87,Round36[],5,FALSE), 0)</f>
        <v>0</v>
      </c>
      <c r="AO87" s="36">
        <f>IFERROR(VLOOKUP($A87,Round37[],5,FALSE), 0)</f>
        <v>2</v>
      </c>
      <c r="AP87" s="36">
        <f>IFERROR(VLOOKUP($A87,Round38[],5,FALSE), 0)</f>
        <v>0</v>
      </c>
      <c r="AQ87" s="36">
        <f>IFERROR(VLOOKUP($A87,Round39[],5,FALSE), 0)</f>
        <v>0</v>
      </c>
      <c r="AR87" s="36">
        <f>IFERROR(VLOOKUP($A87,Round40[],5,FALSE), 0)</f>
        <v>2</v>
      </c>
      <c r="AS87" s="36">
        <f>IFERROR(VLOOKUP($A87,Round41[],5,FALSE), 0)</f>
        <v>0</v>
      </c>
      <c r="AT87" s="36">
        <f>IFERROR(VLOOKUP($A87,Round42[],5,FALSE), 0)</f>
        <v>0</v>
      </c>
      <c r="AU87" s="36">
        <f>IFERROR(VLOOKUP($A87,Round43[],5,FALSE), 0)</f>
        <v>0</v>
      </c>
      <c r="AV87" s="36">
        <f>IFERROR(VLOOKUP($A87,Round44[],5,FALSE), 0)</f>
        <v>2</v>
      </c>
      <c r="AW87" s="36">
        <f>IFERROR(VLOOKUP($A87,Round45[],5,FALSE), 0)</f>
        <v>0</v>
      </c>
      <c r="AX87" s="36">
        <f>IFERROR(VLOOKUP($A87,Round46[],5,FALSE), 0)</f>
        <v>0</v>
      </c>
      <c r="AY87" s="36">
        <f>IFERROR(VLOOKUP($A87,Round47[],5,FALSE), 0)</f>
        <v>0</v>
      </c>
      <c r="AZ87" s="36">
        <f>IFERROR(VLOOKUP($A87,Round48[],5,FALSE), 0)</f>
        <v>0</v>
      </c>
      <c r="BA87" s="36">
        <f>IFERROR(VLOOKUP($A87,Round49[],5,FALSE), 0)</f>
        <v>0</v>
      </c>
      <c r="BB87" s="36">
        <f>IFERROR(VLOOKUP($A87,Round50[],5,FALSE), 0)</f>
        <v>0</v>
      </c>
      <c r="BC87" s="36">
        <f>IFERROR(VLOOKUP($A87,Round51[],5,FALSE), 0)</f>
        <v>0</v>
      </c>
      <c r="BD87" s="36">
        <f>IFERROR(VLOOKUP($A87,Round52[],5,FALSE), 0)</f>
        <v>0</v>
      </c>
      <c r="BE87" s="36">
        <f>IFERROR(VLOOKUP($A87,Round53[],5,FALSE), 0)</f>
        <v>0</v>
      </c>
      <c r="BF87" s="36">
        <f>IFERROR(VLOOKUP($A87,Round54[],5,FALSE), 0)</f>
        <v>0</v>
      </c>
      <c r="BG87" s="36">
        <f>IFERROR(VLOOKUP($A87,Round55[],5,FALSE), 0)</f>
        <v>0</v>
      </c>
      <c r="BH87" s="36">
        <f>IFERROR(VLOOKUP($A87,Round56[],5,FALSE), 0)</f>
        <v>0</v>
      </c>
      <c r="BI87" s="36">
        <f>IFERROR(VLOOKUP($A87,Round57[],5,FALSE), 0)</f>
        <v>0</v>
      </c>
      <c r="BJ87" s="36">
        <f>IFERROR(VLOOKUP($A87,Round58[],5,FALSE), 0)</f>
        <v>0</v>
      </c>
      <c r="BK87" s="36">
        <f>IFERROR(VLOOKUP($A87,Round59[],5,FALSE), 0)</f>
        <v>0</v>
      </c>
      <c r="BL87" s="36">
        <f>IFERROR(VLOOKUP($A87,Round60[],5,FALSE), 0)</f>
        <v>0</v>
      </c>
      <c r="BM87" s="36">
        <f>IFERROR(VLOOKUP($A87,Round61[],5,FALSE), 0)</f>
        <v>0</v>
      </c>
      <c r="BN87" s="36">
        <f>IFERROR(VLOOKUP($A87,Round62[],5,FALSE), 0)</f>
        <v>0</v>
      </c>
    </row>
    <row r="88" spans="1:66" ht="22.5" x14ac:dyDescent="0.25">
      <c r="A88" s="1">
        <v>21710</v>
      </c>
      <c r="B88" s="39" t="s">
        <v>280</v>
      </c>
      <c r="C88" s="37">
        <f xml:space="preserve"> SUM(TotalPoints[[#This Row],[دور 1]:[دور 62]])</f>
        <v>7</v>
      </c>
      <c r="D88" s="42">
        <f>COUNTIF(TotalPoints[[#This Row],[دور 1]:[دور 62]], "&gt;0")</f>
        <v>1</v>
      </c>
      <c r="E88" s="36">
        <f>IFERROR(VLOOKUP($A88,Round01[],5,FALSE), 0)</f>
        <v>0</v>
      </c>
      <c r="F88" s="36">
        <f>IFERROR(VLOOKUP($A88,Round02[],5,FALSE), 0)</f>
        <v>0</v>
      </c>
      <c r="G88" s="36">
        <f>IFERROR(VLOOKUP($A88,Round03[],5,FALSE), 0)</f>
        <v>0</v>
      </c>
      <c r="H88" s="36">
        <f>IFERROR(VLOOKUP($A88,Round04[],5,FALSE), 0)</f>
        <v>0</v>
      </c>
      <c r="I88" s="36">
        <f>IFERROR(VLOOKUP($A88,Round05[],5,FALSE), 0)</f>
        <v>0</v>
      </c>
      <c r="J88" s="36">
        <f>IFERROR(VLOOKUP($A88,Round06[],5,FALSE), 0)</f>
        <v>0</v>
      </c>
      <c r="K88" s="36">
        <f>IFERROR(VLOOKUP($A88,Round07[],5,FALSE), 0)</f>
        <v>0</v>
      </c>
      <c r="L88" s="36">
        <f>IFERROR(VLOOKUP($A88,Round08[],5,FALSE), 0)</f>
        <v>0</v>
      </c>
      <c r="M88" s="36">
        <f>IFERROR(VLOOKUP($A88,Round09[],5,FALSE), 0)</f>
        <v>0</v>
      </c>
      <c r="N88" s="36">
        <f>IFERROR(VLOOKUP($A88,Round10[],5,FALSE), 0)</f>
        <v>0</v>
      </c>
      <c r="O88" s="36">
        <f>IFERROR(VLOOKUP($A88,Round11[],5,FALSE), 0)</f>
        <v>0</v>
      </c>
      <c r="P88" s="36">
        <f>IFERROR(VLOOKUP($A88,Round12[],5,FALSE), 0)</f>
        <v>0</v>
      </c>
      <c r="Q88" s="36">
        <f>IFERROR(VLOOKUP($A88,Round13[],5,FALSE), 0)</f>
        <v>0</v>
      </c>
      <c r="R88" s="36">
        <f>IFERROR(VLOOKUP($A88,Round14[],5,FALSE), 0)</f>
        <v>0</v>
      </c>
      <c r="S88" s="36">
        <f>IFERROR(VLOOKUP($A88,Round15[],5,FALSE), 0)</f>
        <v>0</v>
      </c>
      <c r="T88" s="36">
        <f>IFERROR(VLOOKUP($A88,Round16[],5,FALSE), 0)</f>
        <v>0</v>
      </c>
      <c r="U88" s="36">
        <f>IFERROR(VLOOKUP($A88,Round17[],5,FALSE), 0)</f>
        <v>0</v>
      </c>
      <c r="V88" s="36">
        <f>IFERROR(VLOOKUP($A88,Round18[],5,FALSE), 0)</f>
        <v>0</v>
      </c>
      <c r="W88" s="36">
        <f>IFERROR(VLOOKUP($A88,Round19[],5,FALSE), 0)</f>
        <v>0</v>
      </c>
      <c r="X88" s="36">
        <f>IFERROR(VLOOKUP($A88,Round20[],5,FALSE), 0)</f>
        <v>0</v>
      </c>
      <c r="Y88" s="36">
        <f>IFERROR(VLOOKUP($A88,Round21[],5,FALSE), 0)</f>
        <v>0</v>
      </c>
      <c r="Z88" s="36">
        <f>IFERROR(VLOOKUP($A88,Round22[],5,FALSE), 0)</f>
        <v>0</v>
      </c>
      <c r="AA88" s="36">
        <f>IFERROR(VLOOKUP($A88,Round23[],5,FALSE), 0)</f>
        <v>0</v>
      </c>
      <c r="AB88" s="36">
        <f>IFERROR(VLOOKUP($A88,'دور 24'!$A$2:$E$41,5,FALSE), 0)</f>
        <v>0</v>
      </c>
      <c r="AC88" s="36">
        <f>IFERROR(VLOOKUP($A88,Round25[],5,FALSE), 0)</f>
        <v>0</v>
      </c>
      <c r="AD88" s="36">
        <f>IFERROR(VLOOKUP($A88,Round26[],5,FALSE), 0)</f>
        <v>0</v>
      </c>
      <c r="AE88" s="36">
        <f>IFERROR(VLOOKUP($A88,Round27[],5,FALSE), 0)</f>
        <v>0</v>
      </c>
      <c r="AF88" s="36">
        <f>IFERROR(VLOOKUP($A88,Round28[],5,FALSE), 0)</f>
        <v>0</v>
      </c>
      <c r="AG88" s="36">
        <f>IFERROR(VLOOKUP($A88,Round29[],5,FALSE), 0)</f>
        <v>7</v>
      </c>
      <c r="AH88" s="36">
        <f>IFERROR(VLOOKUP($A88,Round30[],5,FALSE), 0)</f>
        <v>0</v>
      </c>
      <c r="AI88" s="36">
        <f>IFERROR(VLOOKUP($A88,Round31[],5,FALSE), 0)</f>
        <v>0</v>
      </c>
      <c r="AJ88" s="36">
        <f>IFERROR(VLOOKUP($A88,Round32[],5,FALSE), 0)</f>
        <v>0</v>
      </c>
      <c r="AK88" s="36">
        <f>IFERROR(VLOOKUP($A88,Round33[],5,FALSE), 0)</f>
        <v>0</v>
      </c>
      <c r="AL88" s="36">
        <f>IFERROR(VLOOKUP($A88,Round34[],5,FALSE), 0)</f>
        <v>0</v>
      </c>
      <c r="AM88" s="36">
        <f>IFERROR(VLOOKUP($A88,Round35[],5,FALSE), 0)</f>
        <v>0</v>
      </c>
      <c r="AN88" s="36">
        <f>IFERROR(VLOOKUP($A88,Round36[],5,FALSE), 0)</f>
        <v>0</v>
      </c>
      <c r="AO88" s="36">
        <f>IFERROR(VLOOKUP($A88,Round37[],5,FALSE), 0)</f>
        <v>0</v>
      </c>
      <c r="AP88" s="36">
        <f>IFERROR(VLOOKUP($A88,Round38[],5,FALSE), 0)</f>
        <v>0</v>
      </c>
      <c r="AQ88" s="36">
        <f>IFERROR(VLOOKUP($A88,Round39[],5,FALSE), 0)</f>
        <v>0</v>
      </c>
      <c r="AR88" s="36">
        <f>IFERROR(VLOOKUP($A88,Round40[],5,FALSE), 0)</f>
        <v>0</v>
      </c>
      <c r="AS88" s="36">
        <f>IFERROR(VLOOKUP($A88,Round41[],5,FALSE), 0)</f>
        <v>0</v>
      </c>
      <c r="AT88" s="36">
        <f>IFERROR(VLOOKUP($A88,Round42[],5,FALSE), 0)</f>
        <v>0</v>
      </c>
      <c r="AU88" s="36">
        <f>IFERROR(VLOOKUP($A88,Round43[],5,FALSE), 0)</f>
        <v>0</v>
      </c>
      <c r="AV88" s="36">
        <f>IFERROR(VLOOKUP($A88,Round44[],5,FALSE), 0)</f>
        <v>0</v>
      </c>
      <c r="AW88" s="36">
        <f>IFERROR(VLOOKUP($A88,Round45[],5,FALSE), 0)</f>
        <v>0</v>
      </c>
      <c r="AX88" s="36">
        <f>IFERROR(VLOOKUP($A88,Round46[],5,FALSE), 0)</f>
        <v>0</v>
      </c>
      <c r="AY88" s="36">
        <f>IFERROR(VLOOKUP($A88,Round47[],5,FALSE), 0)</f>
        <v>0</v>
      </c>
      <c r="AZ88" s="36">
        <f>IFERROR(VLOOKUP($A88,Round48[],5,FALSE), 0)</f>
        <v>0</v>
      </c>
      <c r="BA88" s="36">
        <f>IFERROR(VLOOKUP($A88,Round49[],5,FALSE), 0)</f>
        <v>0</v>
      </c>
      <c r="BB88" s="36">
        <f>IFERROR(VLOOKUP($A88,Round50[],5,FALSE), 0)</f>
        <v>0</v>
      </c>
      <c r="BC88" s="36">
        <f>IFERROR(VLOOKUP($A88,Round51[],5,FALSE), 0)</f>
        <v>0</v>
      </c>
      <c r="BD88" s="36">
        <f>IFERROR(VLOOKUP($A88,Round52[],5,FALSE), 0)</f>
        <v>0</v>
      </c>
      <c r="BE88" s="36">
        <f>IFERROR(VLOOKUP($A88,Round53[],5,FALSE), 0)</f>
        <v>0</v>
      </c>
      <c r="BF88" s="36">
        <f>IFERROR(VLOOKUP($A88,Round54[],5,FALSE), 0)</f>
        <v>0</v>
      </c>
      <c r="BG88" s="36">
        <f>IFERROR(VLOOKUP($A88,Round55[],5,FALSE), 0)</f>
        <v>0</v>
      </c>
      <c r="BH88" s="36">
        <f>IFERROR(VLOOKUP($A88,Round56[],5,FALSE), 0)</f>
        <v>0</v>
      </c>
      <c r="BI88" s="36">
        <f>IFERROR(VLOOKUP($A88,Round57[],5,FALSE), 0)</f>
        <v>0</v>
      </c>
      <c r="BJ88" s="36">
        <f>IFERROR(VLOOKUP($A88,Round58[],5,FALSE), 0)</f>
        <v>0</v>
      </c>
      <c r="BK88" s="36">
        <f>IFERROR(VLOOKUP($A88,Round59[],5,FALSE), 0)</f>
        <v>0</v>
      </c>
      <c r="BL88" s="36">
        <f>IFERROR(VLOOKUP($A88,Round60[],5,FALSE), 0)</f>
        <v>0</v>
      </c>
      <c r="BM88" s="36">
        <f>IFERROR(VLOOKUP($A88,Round61[],5,FALSE), 0)</f>
        <v>0</v>
      </c>
      <c r="BN88" s="36">
        <f>IFERROR(VLOOKUP($A88,Round62[],5,FALSE), 0)</f>
        <v>0</v>
      </c>
    </row>
    <row r="89" spans="1:66" ht="22.5" x14ac:dyDescent="0.25">
      <c r="A89" s="1">
        <v>27092</v>
      </c>
      <c r="B89" s="39" t="s">
        <v>74</v>
      </c>
      <c r="C89" s="37">
        <f xml:space="preserve"> SUM(TotalPoints[[#This Row],[دور 1]:[دور 62]])</f>
        <v>7</v>
      </c>
      <c r="D89" s="42">
        <f>COUNTIF(TotalPoints[[#This Row],[دور 1]:[دور 62]], "&gt;0")</f>
        <v>5</v>
      </c>
      <c r="E89" s="36">
        <f>IFERROR(VLOOKUP($A89,Round01[],5,FALSE), 0)</f>
        <v>1</v>
      </c>
      <c r="F89" s="36">
        <f>IFERROR(VLOOKUP($A89,Round02[],5,FALSE), 0)</f>
        <v>0</v>
      </c>
      <c r="G89" s="36">
        <f>IFERROR(VLOOKUP($A89,Round03[],5,FALSE), 0)</f>
        <v>0</v>
      </c>
      <c r="H89" s="36">
        <f>IFERROR(VLOOKUP($A89,Round04[],5,FALSE), 0)</f>
        <v>0</v>
      </c>
      <c r="I89" s="36">
        <f>IFERROR(VLOOKUP($A89,Round05[],5,FALSE), 0)</f>
        <v>1</v>
      </c>
      <c r="J89" s="36">
        <f>IFERROR(VLOOKUP($A89,Round06[],5,FALSE), 0)</f>
        <v>0</v>
      </c>
      <c r="K89" s="36">
        <f>IFERROR(VLOOKUP($A89,Round07[],5,FALSE), 0)</f>
        <v>1</v>
      </c>
      <c r="L89" s="36">
        <f>IFERROR(VLOOKUP($A89,Round08[],5,FALSE), 0)</f>
        <v>3</v>
      </c>
      <c r="M89" s="36">
        <f>IFERROR(VLOOKUP($A89,Round09[],5,FALSE), 0)</f>
        <v>0</v>
      </c>
      <c r="N89" s="36">
        <f>IFERROR(VLOOKUP($A89,Round10[],5,FALSE), 0)</f>
        <v>0</v>
      </c>
      <c r="O89" s="36">
        <f>IFERROR(VLOOKUP($A89,Round11[],5,FALSE), 0)</f>
        <v>0</v>
      </c>
      <c r="P89" s="36">
        <f>IFERROR(VLOOKUP($A89,Round12[],5,FALSE), 0)</f>
        <v>0</v>
      </c>
      <c r="Q89" s="36">
        <f>IFERROR(VLOOKUP($A89,Round13[],5,FALSE), 0)</f>
        <v>0</v>
      </c>
      <c r="R89" s="36">
        <f>IFERROR(VLOOKUP($A89,Round14[],5,FALSE), 0)</f>
        <v>1</v>
      </c>
      <c r="S89" s="36">
        <f>IFERROR(VLOOKUP($A89,Round15[],5,FALSE), 0)</f>
        <v>0</v>
      </c>
      <c r="T89" s="36">
        <f>IFERROR(VLOOKUP($A89,Round16[],5,FALSE), 0)</f>
        <v>0</v>
      </c>
      <c r="U89" s="36">
        <f>IFERROR(VLOOKUP($A89,Round17[],5,FALSE), 0)</f>
        <v>0</v>
      </c>
      <c r="V89" s="36">
        <f>IFERROR(VLOOKUP($A89,Round18[],5,FALSE), 0)</f>
        <v>0</v>
      </c>
      <c r="W89" s="36">
        <f>IFERROR(VLOOKUP($A89,Round19[],5,FALSE), 0)</f>
        <v>0</v>
      </c>
      <c r="X89" s="36">
        <f>IFERROR(VLOOKUP($A89,Round20[],5,FALSE), 0)</f>
        <v>0</v>
      </c>
      <c r="Y89" s="36">
        <f>IFERROR(VLOOKUP($A89,Round21[],5,FALSE), 0)</f>
        <v>0</v>
      </c>
      <c r="Z89" s="36">
        <f>IFERROR(VLOOKUP($A89,Round22[],5,FALSE), 0)</f>
        <v>0</v>
      </c>
      <c r="AA89" s="36">
        <f>IFERROR(VLOOKUP($A89,Round23[],5,FALSE), 0)</f>
        <v>0</v>
      </c>
      <c r="AB89" s="36">
        <f>IFERROR(VLOOKUP($A89,'دور 24'!$A$2:$E$41,5,FALSE), 0)</f>
        <v>0</v>
      </c>
      <c r="AC89" s="36">
        <f>IFERROR(VLOOKUP($A89,Round25[],5,FALSE), 0)</f>
        <v>0</v>
      </c>
      <c r="AD89" s="36">
        <f>IFERROR(VLOOKUP($A89,Round26[],5,FALSE), 0)</f>
        <v>0</v>
      </c>
      <c r="AE89" s="36">
        <f>IFERROR(VLOOKUP($A89,Round27[],5,FALSE), 0)</f>
        <v>0</v>
      </c>
      <c r="AF89" s="36">
        <f>IFERROR(VLOOKUP($A89,Round28[],5,FALSE), 0)</f>
        <v>0</v>
      </c>
      <c r="AG89" s="36">
        <f>IFERROR(VLOOKUP($A89,Round29[],5,FALSE), 0)</f>
        <v>0</v>
      </c>
      <c r="AH89" s="36">
        <f>IFERROR(VLOOKUP($A89,Round30[],5,FALSE), 0)</f>
        <v>0</v>
      </c>
      <c r="AI89" s="36">
        <f>IFERROR(VLOOKUP($A89,Round31[],5,FALSE), 0)</f>
        <v>0</v>
      </c>
      <c r="AJ89" s="36">
        <f>IFERROR(VLOOKUP($A89,Round32[],5,FALSE), 0)</f>
        <v>0</v>
      </c>
      <c r="AK89" s="36">
        <f>IFERROR(VLOOKUP($A89,Round33[],5,FALSE), 0)</f>
        <v>0</v>
      </c>
      <c r="AL89" s="36">
        <f>IFERROR(VLOOKUP($A89,Round34[],5,FALSE), 0)</f>
        <v>0</v>
      </c>
      <c r="AM89" s="36">
        <f>IFERROR(VLOOKUP($A89,Round35[],5,FALSE), 0)</f>
        <v>0</v>
      </c>
      <c r="AN89" s="36">
        <f>IFERROR(VLOOKUP($A89,Round36[],5,FALSE), 0)</f>
        <v>0</v>
      </c>
      <c r="AO89" s="36">
        <f>IFERROR(VLOOKUP($A89,Round37[],5,FALSE), 0)</f>
        <v>0</v>
      </c>
      <c r="AP89" s="36">
        <f>IFERROR(VLOOKUP($A89,Round38[],5,FALSE), 0)</f>
        <v>0</v>
      </c>
      <c r="AQ89" s="36">
        <f>IFERROR(VLOOKUP($A89,Round39[],5,FALSE), 0)</f>
        <v>0</v>
      </c>
      <c r="AR89" s="36">
        <f>IFERROR(VLOOKUP($A89,Round40[],5,FALSE), 0)</f>
        <v>0</v>
      </c>
      <c r="AS89" s="36">
        <f>IFERROR(VLOOKUP($A89,Round41[],5,FALSE), 0)</f>
        <v>0</v>
      </c>
      <c r="AT89" s="36">
        <f>IFERROR(VLOOKUP($A89,Round42[],5,FALSE), 0)</f>
        <v>0</v>
      </c>
      <c r="AU89" s="36">
        <f>IFERROR(VLOOKUP($A89,Round43[],5,FALSE), 0)</f>
        <v>0</v>
      </c>
      <c r="AV89" s="36">
        <f>IFERROR(VLOOKUP($A89,Round44[],5,FALSE), 0)</f>
        <v>0</v>
      </c>
      <c r="AW89" s="36">
        <f>IFERROR(VLOOKUP($A89,Round45[],5,FALSE), 0)</f>
        <v>0</v>
      </c>
      <c r="AX89" s="36">
        <f>IFERROR(VLOOKUP($A89,Round46[],5,FALSE), 0)</f>
        <v>0</v>
      </c>
      <c r="AY89" s="36">
        <f>IFERROR(VLOOKUP($A89,Round47[],5,FALSE), 0)</f>
        <v>0</v>
      </c>
      <c r="AZ89" s="36">
        <f>IFERROR(VLOOKUP($A89,Round48[],5,FALSE), 0)</f>
        <v>0</v>
      </c>
      <c r="BA89" s="36">
        <f>IFERROR(VLOOKUP($A89,Round49[],5,FALSE), 0)</f>
        <v>0</v>
      </c>
      <c r="BB89" s="36">
        <f>IFERROR(VLOOKUP($A89,Round50[],5,FALSE), 0)</f>
        <v>0</v>
      </c>
      <c r="BC89" s="36">
        <f>IFERROR(VLOOKUP($A89,Round51[],5,FALSE), 0)</f>
        <v>0</v>
      </c>
      <c r="BD89" s="36">
        <f>IFERROR(VLOOKUP($A89,Round52[],5,FALSE), 0)</f>
        <v>0</v>
      </c>
      <c r="BE89" s="36">
        <f>IFERROR(VLOOKUP($A89,Round53[],5,FALSE), 0)</f>
        <v>0</v>
      </c>
      <c r="BF89" s="36">
        <f>IFERROR(VLOOKUP($A89,Round54[],5,FALSE), 0)</f>
        <v>0</v>
      </c>
      <c r="BG89" s="36">
        <f>IFERROR(VLOOKUP($A89,Round55[],5,FALSE), 0)</f>
        <v>0</v>
      </c>
      <c r="BH89" s="36">
        <f>IFERROR(VLOOKUP($A89,Round56[],5,FALSE), 0)</f>
        <v>0</v>
      </c>
      <c r="BI89" s="36">
        <f>IFERROR(VLOOKUP($A89,Round57[],5,FALSE), 0)</f>
        <v>0</v>
      </c>
      <c r="BJ89" s="36">
        <f>IFERROR(VLOOKUP($A89,Round58[],5,FALSE), 0)</f>
        <v>0</v>
      </c>
      <c r="BK89" s="36">
        <f>IFERROR(VLOOKUP($A89,Round59[],5,FALSE), 0)</f>
        <v>0</v>
      </c>
      <c r="BL89" s="36">
        <f>IFERROR(VLOOKUP($A89,Round60[],5,FALSE), 0)</f>
        <v>0</v>
      </c>
      <c r="BM89" s="36">
        <f>IFERROR(VLOOKUP($A89,Round61[],5,FALSE), 0)</f>
        <v>0</v>
      </c>
      <c r="BN89" s="36">
        <f>IFERROR(VLOOKUP($A89,Round62[],5,FALSE), 0)</f>
        <v>0</v>
      </c>
    </row>
    <row r="90" spans="1:66" ht="22.5" x14ac:dyDescent="0.25">
      <c r="A90" s="1">
        <v>30085</v>
      </c>
      <c r="B90" s="39" t="s">
        <v>302</v>
      </c>
      <c r="C90" s="37">
        <f xml:space="preserve"> SUM(TotalPoints[[#This Row],[دور 1]:[دور 62]])</f>
        <v>7</v>
      </c>
      <c r="D90" s="42">
        <f>COUNTIF(TotalPoints[[#This Row],[دور 1]:[دور 62]], "&gt;0")</f>
        <v>1</v>
      </c>
      <c r="E90" s="36">
        <f>IFERROR(VLOOKUP($A90,Round01[],5,FALSE), 0)</f>
        <v>0</v>
      </c>
      <c r="F90" s="36">
        <f>IFERROR(VLOOKUP($A90,Round02[],5,FALSE), 0)</f>
        <v>0</v>
      </c>
      <c r="G90" s="36">
        <f>IFERROR(VLOOKUP($A90,Round03[],5,FALSE), 0)</f>
        <v>0</v>
      </c>
      <c r="H90" s="36">
        <f>IFERROR(VLOOKUP($A90,Round04[],5,FALSE), 0)</f>
        <v>0</v>
      </c>
      <c r="I90" s="36">
        <f>IFERROR(VLOOKUP($A90,Round05[],5,FALSE), 0)</f>
        <v>0</v>
      </c>
      <c r="J90" s="36">
        <f>IFERROR(VLOOKUP($A90,Round06[],5,FALSE), 0)</f>
        <v>0</v>
      </c>
      <c r="K90" s="36">
        <f>IFERROR(VLOOKUP($A90,Round07[],5,FALSE), 0)</f>
        <v>0</v>
      </c>
      <c r="L90" s="36">
        <f>IFERROR(VLOOKUP($A90,Round08[],5,FALSE), 0)</f>
        <v>0</v>
      </c>
      <c r="M90" s="36">
        <f>IFERROR(VLOOKUP($A90,Round09[],5,FALSE), 0)</f>
        <v>0</v>
      </c>
      <c r="N90" s="36">
        <f>IFERROR(VLOOKUP($A90,Round10[],5,FALSE), 0)</f>
        <v>0</v>
      </c>
      <c r="O90" s="36">
        <f>IFERROR(VLOOKUP($A90,Round11[],5,FALSE), 0)</f>
        <v>0</v>
      </c>
      <c r="P90" s="36">
        <f>IFERROR(VLOOKUP($A90,Round12[],5,FALSE), 0)</f>
        <v>0</v>
      </c>
      <c r="Q90" s="36">
        <f>IFERROR(VLOOKUP($A90,Round13[],5,FALSE), 0)</f>
        <v>0</v>
      </c>
      <c r="R90" s="36">
        <f>IFERROR(VLOOKUP($A90,Round14[],5,FALSE), 0)</f>
        <v>0</v>
      </c>
      <c r="S90" s="36">
        <f>IFERROR(VLOOKUP($A90,Round15[],5,FALSE), 0)</f>
        <v>0</v>
      </c>
      <c r="T90" s="36">
        <f>IFERROR(VLOOKUP($A90,Round16[],5,FALSE), 0)</f>
        <v>0</v>
      </c>
      <c r="U90" s="36">
        <f>IFERROR(VLOOKUP($A90,Round17[],5,FALSE), 0)</f>
        <v>0</v>
      </c>
      <c r="V90" s="36">
        <f>IFERROR(VLOOKUP($A90,Round18[],5,FALSE), 0)</f>
        <v>0</v>
      </c>
      <c r="W90" s="36">
        <f>IFERROR(VLOOKUP($A90,Round19[],5,FALSE), 0)</f>
        <v>0</v>
      </c>
      <c r="X90" s="36">
        <f>IFERROR(VLOOKUP($A90,Round20[],5,FALSE), 0)</f>
        <v>0</v>
      </c>
      <c r="Y90" s="36">
        <f>IFERROR(VLOOKUP($A90,Round21[],5,FALSE), 0)</f>
        <v>0</v>
      </c>
      <c r="Z90" s="36">
        <f>IFERROR(VLOOKUP($A90,Round22[],5,FALSE), 0)</f>
        <v>0</v>
      </c>
      <c r="AA90" s="36">
        <f>IFERROR(VLOOKUP($A90,Round23[],5,FALSE), 0)</f>
        <v>0</v>
      </c>
      <c r="AB90" s="36">
        <f>IFERROR(VLOOKUP($A90,'دور 24'!$A$2:$E$41,5,FALSE), 0)</f>
        <v>0</v>
      </c>
      <c r="AC90" s="36">
        <f>IFERROR(VLOOKUP($A90,Round25[],5,FALSE), 0)</f>
        <v>0</v>
      </c>
      <c r="AD90" s="36">
        <f>IFERROR(VLOOKUP($A90,Round26[],5,FALSE), 0)</f>
        <v>0</v>
      </c>
      <c r="AE90" s="36">
        <f>IFERROR(VLOOKUP($A90,Round27[],5,FALSE), 0)</f>
        <v>0</v>
      </c>
      <c r="AF90" s="36">
        <f>IFERROR(VLOOKUP($A90,Round28[],5,FALSE), 0)</f>
        <v>0</v>
      </c>
      <c r="AG90" s="36">
        <f>IFERROR(VLOOKUP($A90,Round29[],5,FALSE), 0)</f>
        <v>0</v>
      </c>
      <c r="AH90" s="36">
        <f>IFERROR(VLOOKUP($A90,Round30[],5,FALSE), 0)</f>
        <v>0</v>
      </c>
      <c r="AI90" s="36">
        <f>IFERROR(VLOOKUP($A90,Round31[],5,FALSE), 0)</f>
        <v>0</v>
      </c>
      <c r="AJ90" s="36">
        <f>IFERROR(VLOOKUP($A90,Round32[],5,FALSE), 0)</f>
        <v>0</v>
      </c>
      <c r="AK90" s="36">
        <f>IFERROR(VLOOKUP($A90,Round33[],5,FALSE), 0)</f>
        <v>0</v>
      </c>
      <c r="AL90" s="36">
        <f>IFERROR(VLOOKUP($A90,Round34[],5,FALSE), 0)</f>
        <v>0</v>
      </c>
      <c r="AM90" s="36">
        <f>IFERROR(VLOOKUP($A90,Round35[],5,FALSE), 0)</f>
        <v>0</v>
      </c>
      <c r="AN90" s="36">
        <f>IFERROR(VLOOKUP($A90,Round36[],5,FALSE), 0)</f>
        <v>0</v>
      </c>
      <c r="AO90" s="36">
        <f>IFERROR(VLOOKUP($A90,Round37[],5,FALSE), 0)</f>
        <v>0</v>
      </c>
      <c r="AP90" s="36">
        <f>IFERROR(VLOOKUP($A90,Round38[],5,FALSE), 0)</f>
        <v>0</v>
      </c>
      <c r="AQ90" s="36">
        <f>IFERROR(VLOOKUP($A90,Round39[],5,FALSE), 0)</f>
        <v>0</v>
      </c>
      <c r="AR90" s="36">
        <f>IFERROR(VLOOKUP($A90,Round40[],5,FALSE), 0)</f>
        <v>0</v>
      </c>
      <c r="AS90" s="36">
        <f>IFERROR(VLOOKUP($A90,Round41[],5,FALSE), 0)</f>
        <v>0</v>
      </c>
      <c r="AT90" s="36">
        <f>IFERROR(VLOOKUP($A90,Round42[],5,FALSE), 0)</f>
        <v>0</v>
      </c>
      <c r="AU90" s="36">
        <f>IFERROR(VLOOKUP($A90,Round43[],5,FALSE), 0)</f>
        <v>0</v>
      </c>
      <c r="AV90" s="36">
        <f>IFERROR(VLOOKUP($A90,Round44[],5,FALSE), 0)</f>
        <v>0</v>
      </c>
      <c r="AW90" s="36">
        <f>IFERROR(VLOOKUP($A90,Round45[],5,FALSE), 0)</f>
        <v>0</v>
      </c>
      <c r="AX90" s="36">
        <f>IFERROR(VLOOKUP($A90,Round46[],5,FALSE), 0)</f>
        <v>0</v>
      </c>
      <c r="AY90" s="36">
        <f>IFERROR(VLOOKUP($A90,Round47[],5,FALSE), 0)</f>
        <v>0</v>
      </c>
      <c r="AZ90" s="36">
        <f>IFERROR(VLOOKUP($A90,Round48[],5,FALSE), 0)</f>
        <v>0</v>
      </c>
      <c r="BA90" s="36">
        <f>IFERROR(VLOOKUP($A90,Round49[],5,FALSE), 0)</f>
        <v>0</v>
      </c>
      <c r="BB90" s="36">
        <f>IFERROR(VLOOKUP($A90,Round50[],5,FALSE), 0)</f>
        <v>0</v>
      </c>
      <c r="BC90" s="36">
        <f>IFERROR(VLOOKUP($A90,Round51[],5,FALSE), 0)</f>
        <v>0</v>
      </c>
      <c r="BD90" s="36">
        <f>IFERROR(VLOOKUP($A90,Round52[],5,FALSE), 0)</f>
        <v>0</v>
      </c>
      <c r="BE90" s="36">
        <f>IFERROR(VLOOKUP($A90,Round53[],5,FALSE), 0)</f>
        <v>0</v>
      </c>
      <c r="BF90" s="36">
        <f>IFERROR(VLOOKUP($A90,Round54[],5,FALSE), 0)</f>
        <v>0</v>
      </c>
      <c r="BG90" s="36">
        <f>IFERROR(VLOOKUP($A90,Round55[],5,FALSE), 0)</f>
        <v>0</v>
      </c>
      <c r="BH90" s="36">
        <f>IFERROR(VLOOKUP($A90,Round56[],5,FALSE), 0)</f>
        <v>0</v>
      </c>
      <c r="BI90" s="36">
        <f>IFERROR(VLOOKUP($A90,Round57[],5,FALSE), 0)</f>
        <v>0</v>
      </c>
      <c r="BJ90" s="36">
        <f>IFERROR(VLOOKUP($A90,Round58[],5,FALSE), 0)</f>
        <v>0</v>
      </c>
      <c r="BK90" s="36">
        <f>IFERROR(VLOOKUP($A90,Round59[],5,FALSE), 0)</f>
        <v>0</v>
      </c>
      <c r="BL90" s="36">
        <f>IFERROR(VLOOKUP($A90,Round60[],5,FALSE), 0)</f>
        <v>0</v>
      </c>
      <c r="BM90" s="36">
        <f>IFERROR(VLOOKUP($A90,Round61[],5,FALSE), 0)</f>
        <v>7</v>
      </c>
      <c r="BN90" s="36">
        <f>IFERROR(VLOOKUP($A90,Round62[],5,FALSE), 0)</f>
        <v>0</v>
      </c>
    </row>
    <row r="91" spans="1:66" ht="22.5" x14ac:dyDescent="0.25">
      <c r="A91" s="1">
        <v>14987</v>
      </c>
      <c r="B91" s="39" t="s">
        <v>134</v>
      </c>
      <c r="C91" s="37">
        <f xml:space="preserve"> SUM(TotalPoints[[#This Row],[دور 1]:[دور 62]])</f>
        <v>6</v>
      </c>
      <c r="D91" s="42">
        <f>COUNTIF(TotalPoints[[#This Row],[دور 1]:[دور 62]], "&gt;0")</f>
        <v>4</v>
      </c>
      <c r="E91" s="36">
        <f>IFERROR(VLOOKUP($A91,Round01[],5,FALSE), 0)</f>
        <v>2</v>
      </c>
      <c r="F91" s="36">
        <f>IFERROR(VLOOKUP($A91,Round02[],5,FALSE), 0)</f>
        <v>0</v>
      </c>
      <c r="G91" s="36">
        <f>IFERROR(VLOOKUP($A91,Round03[],5,FALSE), 0)</f>
        <v>0</v>
      </c>
      <c r="H91" s="36">
        <f>IFERROR(VLOOKUP($A91,Round04[],5,FALSE), 0)</f>
        <v>0</v>
      </c>
      <c r="I91" s="36">
        <f>IFERROR(VLOOKUP($A91,Round05[],5,FALSE), 0)</f>
        <v>0</v>
      </c>
      <c r="J91" s="36">
        <f>IFERROR(VLOOKUP($A91,Round06[],5,FALSE), 0)</f>
        <v>1</v>
      </c>
      <c r="K91" s="36">
        <f>IFERROR(VLOOKUP($A91,Round07[],5,FALSE), 0)</f>
        <v>0</v>
      </c>
      <c r="L91" s="36">
        <f>IFERROR(VLOOKUP($A91,Round08[],5,FALSE), 0)</f>
        <v>0</v>
      </c>
      <c r="M91" s="36">
        <f>IFERROR(VLOOKUP($A91,Round09[],5,FALSE), 0)</f>
        <v>0</v>
      </c>
      <c r="N91" s="36">
        <f>IFERROR(VLOOKUP($A91,Round10[],5,FALSE), 0)</f>
        <v>0</v>
      </c>
      <c r="O91" s="36">
        <f>IFERROR(VLOOKUP($A91,Round11[],5,FALSE), 0)</f>
        <v>0</v>
      </c>
      <c r="P91" s="36">
        <f>IFERROR(VLOOKUP($A91,Round12[],5,FALSE), 0)</f>
        <v>0</v>
      </c>
      <c r="Q91" s="36">
        <f>IFERROR(VLOOKUP($A91,Round13[],5,FALSE), 0)</f>
        <v>0</v>
      </c>
      <c r="R91" s="36">
        <f>IFERROR(VLOOKUP($A91,Round14[],5,FALSE), 0)</f>
        <v>0</v>
      </c>
      <c r="S91" s="36">
        <f>IFERROR(VLOOKUP($A91,Round15[],5,FALSE), 0)</f>
        <v>0</v>
      </c>
      <c r="T91" s="36">
        <f>IFERROR(VLOOKUP($A91,Round16[],5,FALSE), 0)</f>
        <v>0</v>
      </c>
      <c r="U91" s="36">
        <f>IFERROR(VLOOKUP($A91,Round17[],5,FALSE), 0)</f>
        <v>0</v>
      </c>
      <c r="V91" s="36">
        <f>IFERROR(VLOOKUP($A91,Round18[],5,FALSE), 0)</f>
        <v>0</v>
      </c>
      <c r="W91" s="36">
        <f>IFERROR(VLOOKUP($A91,Round19[],5,FALSE), 0)</f>
        <v>0</v>
      </c>
      <c r="X91" s="36">
        <f>IFERROR(VLOOKUP($A91,Round20[],5,FALSE), 0)</f>
        <v>2</v>
      </c>
      <c r="Y91" s="36">
        <f>IFERROR(VLOOKUP($A91,Round21[],5,FALSE), 0)</f>
        <v>0</v>
      </c>
      <c r="Z91" s="36">
        <f>IFERROR(VLOOKUP($A91,Round22[],5,FALSE), 0)</f>
        <v>0</v>
      </c>
      <c r="AA91" s="36">
        <f>IFERROR(VLOOKUP($A91,Round23[],5,FALSE), 0)</f>
        <v>0</v>
      </c>
      <c r="AB91" s="36">
        <f>IFERROR(VLOOKUP($A91,'دور 24'!$A$2:$E$41,5,FALSE), 0)</f>
        <v>0</v>
      </c>
      <c r="AC91" s="36">
        <f>IFERROR(VLOOKUP($A91,Round25[],5,FALSE), 0)</f>
        <v>1</v>
      </c>
      <c r="AD91" s="36">
        <f>IFERROR(VLOOKUP($A91,Round26[],5,FALSE), 0)</f>
        <v>0</v>
      </c>
      <c r="AE91" s="36">
        <f>IFERROR(VLOOKUP($A91,Round27[],5,FALSE), 0)</f>
        <v>0</v>
      </c>
      <c r="AF91" s="36">
        <f>IFERROR(VLOOKUP($A91,Round28[],5,FALSE), 0)</f>
        <v>0</v>
      </c>
      <c r="AG91" s="36">
        <f>IFERROR(VLOOKUP($A91,Round29[],5,FALSE), 0)</f>
        <v>0</v>
      </c>
      <c r="AH91" s="36">
        <f>IFERROR(VLOOKUP($A91,Round30[],5,FALSE), 0)</f>
        <v>0</v>
      </c>
      <c r="AI91" s="36">
        <f>IFERROR(VLOOKUP($A91,Round31[],5,FALSE), 0)</f>
        <v>0</v>
      </c>
      <c r="AJ91" s="36">
        <f>IFERROR(VLOOKUP($A91,Round32[],5,FALSE), 0)</f>
        <v>0</v>
      </c>
      <c r="AK91" s="36">
        <f>IFERROR(VLOOKUP($A91,Round33[],5,FALSE), 0)</f>
        <v>0</v>
      </c>
      <c r="AL91" s="36">
        <f>IFERROR(VLOOKUP($A91,Round34[],5,FALSE), 0)</f>
        <v>0</v>
      </c>
      <c r="AM91" s="36">
        <f>IFERROR(VLOOKUP($A91,Round35[],5,FALSE), 0)</f>
        <v>0</v>
      </c>
      <c r="AN91" s="36">
        <f>IFERROR(VLOOKUP($A91,Round36[],5,FALSE), 0)</f>
        <v>0</v>
      </c>
      <c r="AO91" s="36">
        <f>IFERROR(VLOOKUP($A91,Round37[],5,FALSE), 0)</f>
        <v>0</v>
      </c>
      <c r="AP91" s="36">
        <f>IFERROR(VLOOKUP($A91,Round38[],5,FALSE), 0)</f>
        <v>0</v>
      </c>
      <c r="AQ91" s="36">
        <f>IFERROR(VLOOKUP($A91,Round39[],5,FALSE), 0)</f>
        <v>0</v>
      </c>
      <c r="AR91" s="36">
        <f>IFERROR(VLOOKUP($A91,Round40[],5,FALSE), 0)</f>
        <v>0</v>
      </c>
      <c r="AS91" s="36">
        <f>IFERROR(VLOOKUP($A91,Round41[],5,FALSE), 0)</f>
        <v>0</v>
      </c>
      <c r="AT91" s="36">
        <f>IFERROR(VLOOKUP($A91,Round42[],5,FALSE), 0)</f>
        <v>0</v>
      </c>
      <c r="AU91" s="36">
        <f>IFERROR(VLOOKUP($A91,Round43[],5,FALSE), 0)</f>
        <v>0</v>
      </c>
      <c r="AV91" s="36">
        <f>IFERROR(VLOOKUP($A91,Round44[],5,FALSE), 0)</f>
        <v>0</v>
      </c>
      <c r="AW91" s="36">
        <f>IFERROR(VLOOKUP($A91,Round45[],5,FALSE), 0)</f>
        <v>0</v>
      </c>
      <c r="AX91" s="36">
        <f>IFERROR(VLOOKUP($A91,Round46[],5,FALSE), 0)</f>
        <v>0</v>
      </c>
      <c r="AY91" s="36">
        <f>IFERROR(VLOOKUP($A91,Round47[],5,FALSE), 0)</f>
        <v>0</v>
      </c>
      <c r="AZ91" s="36">
        <f>IFERROR(VLOOKUP($A91,Round48[],5,FALSE), 0)</f>
        <v>0</v>
      </c>
      <c r="BA91" s="36">
        <f>IFERROR(VLOOKUP($A91,Round49[],5,FALSE), 0)</f>
        <v>0</v>
      </c>
      <c r="BB91" s="36">
        <f>IFERROR(VLOOKUP($A91,Round50[],5,FALSE), 0)</f>
        <v>0</v>
      </c>
      <c r="BC91" s="36">
        <f>IFERROR(VLOOKUP($A91,Round51[],5,FALSE), 0)</f>
        <v>0</v>
      </c>
      <c r="BD91" s="36">
        <f>IFERROR(VLOOKUP($A91,Round52[],5,FALSE), 0)</f>
        <v>0</v>
      </c>
      <c r="BE91" s="36">
        <f>IFERROR(VLOOKUP($A91,Round53[],5,FALSE), 0)</f>
        <v>0</v>
      </c>
      <c r="BF91" s="36">
        <f>IFERROR(VLOOKUP($A91,Round54[],5,FALSE), 0)</f>
        <v>0</v>
      </c>
      <c r="BG91" s="36">
        <f>IFERROR(VLOOKUP($A91,Round55[],5,FALSE), 0)</f>
        <v>0</v>
      </c>
      <c r="BH91" s="36">
        <f>IFERROR(VLOOKUP($A91,Round56[],5,FALSE), 0)</f>
        <v>0</v>
      </c>
      <c r="BI91" s="36">
        <f>IFERROR(VLOOKUP($A91,Round57[],5,FALSE), 0)</f>
        <v>0</v>
      </c>
      <c r="BJ91" s="36">
        <f>IFERROR(VLOOKUP($A91,Round58[],5,FALSE), 0)</f>
        <v>0</v>
      </c>
      <c r="BK91" s="36">
        <f>IFERROR(VLOOKUP($A91,Round59[],5,FALSE), 0)</f>
        <v>0</v>
      </c>
      <c r="BL91" s="36">
        <f>IFERROR(VLOOKUP($A91,Round60[],5,FALSE), 0)</f>
        <v>0</v>
      </c>
      <c r="BM91" s="36">
        <f>IFERROR(VLOOKUP($A91,Round61[],5,FALSE), 0)</f>
        <v>0</v>
      </c>
      <c r="BN91" s="36">
        <f>IFERROR(VLOOKUP($A91,Round62[],5,FALSE), 0)</f>
        <v>0</v>
      </c>
    </row>
    <row r="92" spans="1:66" ht="22.5" x14ac:dyDescent="0.25">
      <c r="A92" s="1">
        <v>24697</v>
      </c>
      <c r="B92" s="39" t="s">
        <v>192</v>
      </c>
      <c r="C92" s="37">
        <f xml:space="preserve"> SUM(TotalPoints[[#This Row],[دور 1]:[دور 62]])</f>
        <v>6</v>
      </c>
      <c r="D92" s="42">
        <f>COUNTIF(TotalPoints[[#This Row],[دور 1]:[دور 62]], "&gt;0")</f>
        <v>4</v>
      </c>
      <c r="E92" s="36">
        <f>IFERROR(VLOOKUP($A92,Round01[],5,FALSE), 0)</f>
        <v>0</v>
      </c>
      <c r="F92" s="36">
        <f>IFERROR(VLOOKUP($A92,Round02[],5,FALSE), 0)</f>
        <v>0</v>
      </c>
      <c r="G92" s="36">
        <f>IFERROR(VLOOKUP($A92,Round03[],5,FALSE), 0)</f>
        <v>0</v>
      </c>
      <c r="H92" s="36">
        <f>IFERROR(VLOOKUP($A92,Round04[],5,FALSE), 0)</f>
        <v>1</v>
      </c>
      <c r="I92" s="36">
        <f>IFERROR(VLOOKUP($A92,Round05[],5,FALSE), 0)</f>
        <v>1</v>
      </c>
      <c r="J92" s="36">
        <f>IFERROR(VLOOKUP($A92,Round06[],5,FALSE), 0)</f>
        <v>1</v>
      </c>
      <c r="K92" s="36">
        <f>IFERROR(VLOOKUP($A92,Round07[],5,FALSE), 0)</f>
        <v>0</v>
      </c>
      <c r="L92" s="36">
        <f>IFERROR(VLOOKUP($A92,Round08[],5,FALSE), 0)</f>
        <v>0</v>
      </c>
      <c r="M92" s="36">
        <f>IFERROR(VLOOKUP($A92,Round09[],5,FALSE), 0)</f>
        <v>0</v>
      </c>
      <c r="N92" s="36">
        <f>IFERROR(VLOOKUP($A92,Round10[],5,FALSE), 0)</f>
        <v>0</v>
      </c>
      <c r="O92" s="36">
        <f>IFERROR(VLOOKUP($A92,Round11[],5,FALSE), 0)</f>
        <v>0</v>
      </c>
      <c r="P92" s="36">
        <f>IFERROR(VLOOKUP($A92,Round12[],5,FALSE), 0)</f>
        <v>0</v>
      </c>
      <c r="Q92" s="36">
        <f>IFERROR(VLOOKUP($A92,Round13[],5,FALSE), 0)</f>
        <v>0</v>
      </c>
      <c r="R92" s="36">
        <f>IFERROR(VLOOKUP($A92,Round14[],5,FALSE), 0)</f>
        <v>0</v>
      </c>
      <c r="S92" s="36">
        <f>IFERROR(VLOOKUP($A92,Round15[],5,FALSE), 0)</f>
        <v>0</v>
      </c>
      <c r="T92" s="36">
        <f>IFERROR(VLOOKUP($A92,Round16[],5,FALSE), 0)</f>
        <v>0</v>
      </c>
      <c r="U92" s="36">
        <f>IFERROR(VLOOKUP($A92,Round17[],5,FALSE), 0)</f>
        <v>0</v>
      </c>
      <c r="V92" s="36">
        <f>IFERROR(VLOOKUP($A92,Round18[],5,FALSE), 0)</f>
        <v>0</v>
      </c>
      <c r="W92" s="36">
        <f>IFERROR(VLOOKUP($A92,Round19[],5,FALSE), 0)</f>
        <v>0</v>
      </c>
      <c r="X92" s="36">
        <f>IFERROR(VLOOKUP($A92,Round20[],5,FALSE), 0)</f>
        <v>0</v>
      </c>
      <c r="Y92" s="36">
        <f>IFERROR(VLOOKUP($A92,Round21[],5,FALSE), 0)</f>
        <v>0</v>
      </c>
      <c r="Z92" s="36">
        <f>IFERROR(VLOOKUP($A92,Round22[],5,FALSE), 0)</f>
        <v>0</v>
      </c>
      <c r="AA92" s="36">
        <f>IFERROR(VLOOKUP($A92,Round23[],5,FALSE), 0)</f>
        <v>0</v>
      </c>
      <c r="AB92" s="36">
        <f>IFERROR(VLOOKUP($A92,'دور 24'!$A$2:$E$41,5,FALSE), 0)</f>
        <v>0</v>
      </c>
      <c r="AC92" s="36">
        <f>IFERROR(VLOOKUP($A92,Round25[],5,FALSE), 0)</f>
        <v>0</v>
      </c>
      <c r="AD92" s="36">
        <f>IFERROR(VLOOKUP($A92,Round26[],5,FALSE), 0)</f>
        <v>0</v>
      </c>
      <c r="AE92" s="36">
        <f>IFERROR(VLOOKUP($A92,Round27[],5,FALSE), 0)</f>
        <v>0</v>
      </c>
      <c r="AF92" s="36">
        <f>IFERROR(VLOOKUP($A92,Round28[],5,FALSE), 0)</f>
        <v>0</v>
      </c>
      <c r="AG92" s="36">
        <f>IFERROR(VLOOKUP($A92,Round29[],5,FALSE), 0)</f>
        <v>0</v>
      </c>
      <c r="AH92" s="36">
        <f>IFERROR(VLOOKUP($A92,Round30[],5,FALSE), 0)</f>
        <v>0</v>
      </c>
      <c r="AI92" s="36">
        <f>IFERROR(VLOOKUP($A92,Round31[],5,FALSE), 0)</f>
        <v>3</v>
      </c>
      <c r="AJ92" s="36">
        <f>IFERROR(VLOOKUP($A92,Round32[],5,FALSE), 0)</f>
        <v>0</v>
      </c>
      <c r="AK92" s="36">
        <f>IFERROR(VLOOKUP($A92,Round33[],5,FALSE), 0)</f>
        <v>0</v>
      </c>
      <c r="AL92" s="36">
        <f>IFERROR(VLOOKUP($A92,Round34[],5,FALSE), 0)</f>
        <v>0</v>
      </c>
      <c r="AM92" s="36">
        <f>IFERROR(VLOOKUP($A92,Round35[],5,FALSE), 0)</f>
        <v>0</v>
      </c>
      <c r="AN92" s="36">
        <f>IFERROR(VLOOKUP($A92,Round36[],5,FALSE), 0)</f>
        <v>0</v>
      </c>
      <c r="AO92" s="36">
        <f>IFERROR(VLOOKUP($A92,Round37[],5,FALSE), 0)</f>
        <v>0</v>
      </c>
      <c r="AP92" s="36">
        <f>IFERROR(VLOOKUP($A92,Round38[],5,FALSE), 0)</f>
        <v>0</v>
      </c>
      <c r="AQ92" s="36">
        <f>IFERROR(VLOOKUP($A92,Round39[],5,FALSE), 0)</f>
        <v>0</v>
      </c>
      <c r="AR92" s="36">
        <f>IFERROR(VLOOKUP($A92,Round40[],5,FALSE), 0)</f>
        <v>0</v>
      </c>
      <c r="AS92" s="36">
        <f>IFERROR(VLOOKUP($A92,Round41[],5,FALSE), 0)</f>
        <v>0</v>
      </c>
      <c r="AT92" s="36">
        <f>IFERROR(VLOOKUP($A92,Round42[],5,FALSE), 0)</f>
        <v>0</v>
      </c>
      <c r="AU92" s="36">
        <f>IFERROR(VLOOKUP($A92,Round43[],5,FALSE), 0)</f>
        <v>0</v>
      </c>
      <c r="AV92" s="36">
        <f>IFERROR(VLOOKUP($A92,Round44[],5,FALSE), 0)</f>
        <v>0</v>
      </c>
      <c r="AW92" s="36">
        <f>IFERROR(VLOOKUP($A92,Round45[],5,FALSE), 0)</f>
        <v>0</v>
      </c>
      <c r="AX92" s="36">
        <f>IFERROR(VLOOKUP($A92,Round46[],5,FALSE), 0)</f>
        <v>0</v>
      </c>
      <c r="AY92" s="36">
        <f>IFERROR(VLOOKUP($A92,Round47[],5,FALSE), 0)</f>
        <v>0</v>
      </c>
      <c r="AZ92" s="36">
        <f>IFERROR(VLOOKUP($A92,Round48[],5,FALSE), 0)</f>
        <v>0</v>
      </c>
      <c r="BA92" s="36">
        <f>IFERROR(VLOOKUP($A92,Round49[],5,FALSE), 0)</f>
        <v>0</v>
      </c>
      <c r="BB92" s="36">
        <f>IFERROR(VLOOKUP($A92,Round50[],5,FALSE), 0)</f>
        <v>0</v>
      </c>
      <c r="BC92" s="36">
        <f>IFERROR(VLOOKUP($A92,Round51[],5,FALSE), 0)</f>
        <v>0</v>
      </c>
      <c r="BD92" s="36">
        <f>IFERROR(VLOOKUP($A92,Round52[],5,FALSE), 0)</f>
        <v>0</v>
      </c>
      <c r="BE92" s="36">
        <f>IFERROR(VLOOKUP($A92,Round53[],5,FALSE), 0)</f>
        <v>0</v>
      </c>
      <c r="BF92" s="36">
        <f>IFERROR(VLOOKUP($A92,Round54[],5,FALSE), 0)</f>
        <v>0</v>
      </c>
      <c r="BG92" s="36">
        <f>IFERROR(VLOOKUP($A92,Round55[],5,FALSE), 0)</f>
        <v>0</v>
      </c>
      <c r="BH92" s="36">
        <f>IFERROR(VLOOKUP($A92,Round56[],5,FALSE), 0)</f>
        <v>0</v>
      </c>
      <c r="BI92" s="36">
        <f>IFERROR(VLOOKUP($A92,Round57[],5,FALSE), 0)</f>
        <v>0</v>
      </c>
      <c r="BJ92" s="36">
        <f>IFERROR(VLOOKUP($A92,Round58[],5,FALSE), 0)</f>
        <v>0</v>
      </c>
      <c r="BK92" s="36">
        <f>IFERROR(VLOOKUP($A92,Round59[],5,FALSE), 0)</f>
        <v>0</v>
      </c>
      <c r="BL92" s="36">
        <f>IFERROR(VLOOKUP($A92,Round60[],5,FALSE), 0)</f>
        <v>0</v>
      </c>
      <c r="BM92" s="36">
        <f>IFERROR(VLOOKUP($A92,Round61[],5,FALSE), 0)</f>
        <v>0</v>
      </c>
      <c r="BN92" s="36">
        <f>IFERROR(VLOOKUP($A92,Round62[],5,FALSE), 0)</f>
        <v>0</v>
      </c>
    </row>
    <row r="93" spans="1:66" ht="22.5" x14ac:dyDescent="0.25">
      <c r="A93" s="1">
        <v>17476</v>
      </c>
      <c r="B93" s="39" t="s">
        <v>281</v>
      </c>
      <c r="C93" s="37">
        <f xml:space="preserve"> SUM(TotalPoints[[#This Row],[دور 1]:[دور 62]])</f>
        <v>6</v>
      </c>
      <c r="D93" s="42">
        <f>COUNTIF(TotalPoints[[#This Row],[دور 1]:[دور 62]], "&gt;0")</f>
        <v>2</v>
      </c>
      <c r="E93" s="36">
        <f>IFERROR(VLOOKUP($A93,Round01[],5,FALSE), 0)</f>
        <v>0</v>
      </c>
      <c r="F93" s="36">
        <f>IFERROR(VLOOKUP($A93,Round02[],5,FALSE), 0)</f>
        <v>0</v>
      </c>
      <c r="G93" s="36">
        <f>IFERROR(VLOOKUP($A93,Round03[],5,FALSE), 0)</f>
        <v>0</v>
      </c>
      <c r="H93" s="36">
        <f>IFERROR(VLOOKUP($A93,Round04[],5,FALSE), 0)</f>
        <v>0</v>
      </c>
      <c r="I93" s="36">
        <f>IFERROR(VLOOKUP($A93,Round05[],5,FALSE), 0)</f>
        <v>0</v>
      </c>
      <c r="J93" s="36">
        <f>IFERROR(VLOOKUP($A93,Round06[],5,FALSE), 0)</f>
        <v>0</v>
      </c>
      <c r="K93" s="36">
        <f>IFERROR(VLOOKUP($A93,Round07[],5,FALSE), 0)</f>
        <v>0</v>
      </c>
      <c r="L93" s="36">
        <f>IFERROR(VLOOKUP($A93,Round08[],5,FALSE), 0)</f>
        <v>0</v>
      </c>
      <c r="M93" s="36">
        <f>IFERROR(VLOOKUP($A93,Round09[],5,FALSE), 0)</f>
        <v>0</v>
      </c>
      <c r="N93" s="36">
        <f>IFERROR(VLOOKUP($A93,Round10[],5,FALSE), 0)</f>
        <v>0</v>
      </c>
      <c r="O93" s="36">
        <f>IFERROR(VLOOKUP($A93,Round11[],5,FALSE), 0)</f>
        <v>0</v>
      </c>
      <c r="P93" s="36">
        <f>IFERROR(VLOOKUP($A93,Round12[],5,FALSE), 0)</f>
        <v>0</v>
      </c>
      <c r="Q93" s="36">
        <f>IFERROR(VLOOKUP($A93,Round13[],5,FALSE), 0)</f>
        <v>0</v>
      </c>
      <c r="R93" s="36">
        <f>IFERROR(VLOOKUP($A93,Round14[],5,FALSE), 0)</f>
        <v>0</v>
      </c>
      <c r="S93" s="36">
        <f>IFERROR(VLOOKUP($A93,Round15[],5,FALSE), 0)</f>
        <v>0</v>
      </c>
      <c r="T93" s="36">
        <f>IFERROR(VLOOKUP($A93,Round16[],5,FALSE), 0)</f>
        <v>0</v>
      </c>
      <c r="U93" s="36">
        <f>IFERROR(VLOOKUP($A93,Round17[],5,FALSE), 0)</f>
        <v>0</v>
      </c>
      <c r="V93" s="36">
        <f>IFERROR(VLOOKUP($A93,Round18[],5,FALSE), 0)</f>
        <v>0</v>
      </c>
      <c r="W93" s="36">
        <f>IFERROR(VLOOKUP($A93,Round19[],5,FALSE), 0)</f>
        <v>0</v>
      </c>
      <c r="X93" s="36">
        <f>IFERROR(VLOOKUP($A93,Round20[],5,FALSE), 0)</f>
        <v>0</v>
      </c>
      <c r="Y93" s="36">
        <f>IFERROR(VLOOKUP($A93,Round21[],5,FALSE), 0)</f>
        <v>0</v>
      </c>
      <c r="Z93" s="36">
        <f>IFERROR(VLOOKUP($A93,Round22[],5,FALSE), 0)</f>
        <v>0</v>
      </c>
      <c r="AA93" s="36">
        <f>IFERROR(VLOOKUP($A93,Round23[],5,FALSE), 0)</f>
        <v>0</v>
      </c>
      <c r="AB93" s="36">
        <f>IFERROR(VLOOKUP($A93,'دور 24'!$A$2:$E$41,5,FALSE), 0)</f>
        <v>0</v>
      </c>
      <c r="AC93" s="36">
        <f>IFERROR(VLOOKUP($A93,Round25[],5,FALSE), 0)</f>
        <v>0</v>
      </c>
      <c r="AD93" s="36">
        <f>IFERROR(VLOOKUP($A93,Round26[],5,FALSE), 0)</f>
        <v>0</v>
      </c>
      <c r="AE93" s="36">
        <f>IFERROR(VLOOKUP($A93,Round27[],5,FALSE), 0)</f>
        <v>0</v>
      </c>
      <c r="AF93" s="36">
        <f>IFERROR(VLOOKUP($A93,Round28[],5,FALSE), 0)</f>
        <v>0</v>
      </c>
      <c r="AG93" s="36">
        <f>IFERROR(VLOOKUP($A93,Round29[],5,FALSE), 0)</f>
        <v>0</v>
      </c>
      <c r="AH93" s="36">
        <f>IFERROR(VLOOKUP($A93,Round30[],5,FALSE), 0)</f>
        <v>0</v>
      </c>
      <c r="AI93" s="36">
        <f>IFERROR(VLOOKUP($A93,Round31[],5,FALSE), 0)</f>
        <v>4</v>
      </c>
      <c r="AJ93" s="36">
        <f>IFERROR(VLOOKUP($A93,Round32[],5,FALSE), 0)</f>
        <v>2</v>
      </c>
      <c r="AK93" s="36">
        <f>IFERROR(VLOOKUP($A93,Round33[],5,FALSE), 0)</f>
        <v>0</v>
      </c>
      <c r="AL93" s="36">
        <f>IFERROR(VLOOKUP($A93,Round34[],5,FALSE), 0)</f>
        <v>0</v>
      </c>
      <c r="AM93" s="36">
        <f>IFERROR(VLOOKUP($A93,Round35[],5,FALSE), 0)</f>
        <v>0</v>
      </c>
      <c r="AN93" s="36">
        <f>IFERROR(VLOOKUP($A93,Round36[],5,FALSE), 0)</f>
        <v>0</v>
      </c>
      <c r="AO93" s="36">
        <f>IFERROR(VLOOKUP($A93,Round37[],5,FALSE), 0)</f>
        <v>0</v>
      </c>
      <c r="AP93" s="36">
        <f>IFERROR(VLOOKUP($A93,Round38[],5,FALSE), 0)</f>
        <v>0</v>
      </c>
      <c r="AQ93" s="36">
        <f>IFERROR(VLOOKUP($A93,Round39[],5,FALSE), 0)</f>
        <v>0</v>
      </c>
      <c r="AR93" s="36">
        <f>IFERROR(VLOOKUP($A93,Round40[],5,FALSE), 0)</f>
        <v>0</v>
      </c>
      <c r="AS93" s="36">
        <f>IFERROR(VLOOKUP($A93,Round41[],5,FALSE), 0)</f>
        <v>0</v>
      </c>
      <c r="AT93" s="36">
        <f>IFERROR(VLOOKUP($A93,Round42[],5,FALSE), 0)</f>
        <v>0</v>
      </c>
      <c r="AU93" s="36">
        <f>IFERROR(VLOOKUP($A93,Round43[],5,FALSE), 0)</f>
        <v>0</v>
      </c>
      <c r="AV93" s="36">
        <f>IFERROR(VLOOKUP($A93,Round44[],5,FALSE), 0)</f>
        <v>0</v>
      </c>
      <c r="AW93" s="36">
        <f>IFERROR(VLOOKUP($A93,Round45[],5,FALSE), 0)</f>
        <v>0</v>
      </c>
      <c r="AX93" s="36">
        <f>IFERROR(VLOOKUP($A93,Round46[],5,FALSE), 0)</f>
        <v>0</v>
      </c>
      <c r="AY93" s="36">
        <f>IFERROR(VLOOKUP($A93,Round47[],5,FALSE), 0)</f>
        <v>0</v>
      </c>
      <c r="AZ93" s="36">
        <f>IFERROR(VLOOKUP($A93,Round48[],5,FALSE), 0)</f>
        <v>0</v>
      </c>
      <c r="BA93" s="36">
        <f>IFERROR(VLOOKUP($A93,Round49[],5,FALSE), 0)</f>
        <v>0</v>
      </c>
      <c r="BB93" s="36">
        <f>IFERROR(VLOOKUP($A93,Round50[],5,FALSE), 0)</f>
        <v>0</v>
      </c>
      <c r="BC93" s="36">
        <f>IFERROR(VLOOKUP($A93,Round51[],5,FALSE), 0)</f>
        <v>0</v>
      </c>
      <c r="BD93" s="36">
        <f>IFERROR(VLOOKUP($A93,Round52[],5,FALSE), 0)</f>
        <v>0</v>
      </c>
      <c r="BE93" s="36">
        <f>IFERROR(VLOOKUP($A93,Round53[],5,FALSE), 0)</f>
        <v>0</v>
      </c>
      <c r="BF93" s="36">
        <f>IFERROR(VLOOKUP($A93,Round54[],5,FALSE), 0)</f>
        <v>0</v>
      </c>
      <c r="BG93" s="36">
        <f>IFERROR(VLOOKUP($A93,Round55[],5,FALSE), 0)</f>
        <v>0</v>
      </c>
      <c r="BH93" s="36">
        <f>IFERROR(VLOOKUP($A93,Round56[],5,FALSE), 0)</f>
        <v>0</v>
      </c>
      <c r="BI93" s="36">
        <f>IFERROR(VLOOKUP($A93,Round57[],5,FALSE), 0)</f>
        <v>0</v>
      </c>
      <c r="BJ93" s="36">
        <f>IFERROR(VLOOKUP($A93,Round58[],5,FALSE), 0)</f>
        <v>0</v>
      </c>
      <c r="BK93" s="36">
        <f>IFERROR(VLOOKUP($A93,Round59[],5,FALSE), 0)</f>
        <v>0</v>
      </c>
      <c r="BL93" s="36">
        <f>IFERROR(VLOOKUP($A93,Round60[],5,FALSE), 0)</f>
        <v>0</v>
      </c>
      <c r="BM93" s="36">
        <f>IFERROR(VLOOKUP($A93,Round61[],5,FALSE), 0)</f>
        <v>0</v>
      </c>
      <c r="BN93" s="36">
        <f>IFERROR(VLOOKUP($A93,Round62[],5,FALSE), 0)</f>
        <v>0</v>
      </c>
    </row>
    <row r="94" spans="1:66" ht="22.5" x14ac:dyDescent="0.25">
      <c r="A94" s="1">
        <v>18854</v>
      </c>
      <c r="B94" s="39" t="s">
        <v>96</v>
      </c>
      <c r="C94" s="37">
        <f xml:space="preserve"> SUM(TotalPoints[[#This Row],[دور 1]:[دور 62]])</f>
        <v>6</v>
      </c>
      <c r="D94" s="42">
        <f>COUNTIF(TotalPoints[[#This Row],[دور 1]:[دور 62]], "&gt;0")</f>
        <v>4</v>
      </c>
      <c r="E94" s="36">
        <f>IFERROR(VLOOKUP($A94,Round01[],5,FALSE), 0)</f>
        <v>2</v>
      </c>
      <c r="F94" s="36">
        <f>IFERROR(VLOOKUP($A94,Round02[],5,FALSE), 0)</f>
        <v>0</v>
      </c>
      <c r="G94" s="36">
        <f>IFERROR(VLOOKUP($A94,Round03[],5,FALSE), 0)</f>
        <v>1</v>
      </c>
      <c r="H94" s="36">
        <f>IFERROR(VLOOKUP($A94,Round04[],5,FALSE), 0)</f>
        <v>1</v>
      </c>
      <c r="I94" s="36">
        <f>IFERROR(VLOOKUP($A94,Round05[],5,FALSE), 0)</f>
        <v>0</v>
      </c>
      <c r="J94" s="36">
        <f>IFERROR(VLOOKUP($A94,Round06[],5,FALSE), 0)</f>
        <v>0</v>
      </c>
      <c r="K94" s="1">
        <f>IFERROR(VLOOKUP($A94,Round07[],5,FALSE), 0)</f>
        <v>0</v>
      </c>
      <c r="L94" s="1">
        <f>IFERROR(VLOOKUP($A94,Round08[],5,FALSE), 0)</f>
        <v>0</v>
      </c>
      <c r="M94" s="1">
        <f>IFERROR(VLOOKUP($A94,Round09[],5,FALSE), 0)</f>
        <v>0</v>
      </c>
      <c r="N94" s="1">
        <f>IFERROR(VLOOKUP($A94,Round10[],5,FALSE), 0)</f>
        <v>0</v>
      </c>
      <c r="O94" s="1">
        <f>IFERROR(VLOOKUP($A94,Round11[],5,FALSE), 0)</f>
        <v>0</v>
      </c>
      <c r="P94" s="1">
        <f>IFERROR(VLOOKUP($A94,Round12[],5,FALSE), 0)</f>
        <v>0</v>
      </c>
      <c r="Q94" s="1">
        <f>IFERROR(VLOOKUP($A94,Round13[],5,FALSE), 0)</f>
        <v>0</v>
      </c>
      <c r="R94" s="1">
        <f>IFERROR(VLOOKUP($A94,Round14[],5,FALSE), 0)</f>
        <v>0</v>
      </c>
      <c r="S94" s="1">
        <f>IFERROR(VLOOKUP($A94,Round15[],5,FALSE), 0)</f>
        <v>0</v>
      </c>
      <c r="T94" s="1">
        <f>IFERROR(VLOOKUP($A94,Round16[],5,FALSE), 0)</f>
        <v>0</v>
      </c>
      <c r="U94" s="1">
        <f>IFERROR(VLOOKUP($A94,Round17[],5,FALSE), 0)</f>
        <v>0</v>
      </c>
      <c r="V94" s="1">
        <f>IFERROR(VLOOKUP($A94,Round18[],5,FALSE), 0)</f>
        <v>0</v>
      </c>
      <c r="W94" s="1">
        <f>IFERROR(VLOOKUP($A94,Round19[],5,FALSE), 0)</f>
        <v>0</v>
      </c>
      <c r="X94" s="1">
        <f>IFERROR(VLOOKUP($A94,Round20[],5,FALSE), 0)</f>
        <v>0</v>
      </c>
      <c r="Y94" s="1">
        <f>IFERROR(VLOOKUP($A94,Round21[],5,FALSE), 0)</f>
        <v>0</v>
      </c>
      <c r="Z94" s="1">
        <f>IFERROR(VLOOKUP($A94,Round22[],5,FALSE), 0)</f>
        <v>0</v>
      </c>
      <c r="AA94" s="1">
        <f>IFERROR(VLOOKUP($A94,Round23[],5,FALSE), 0)</f>
        <v>0</v>
      </c>
      <c r="AB94" s="1">
        <f>IFERROR(VLOOKUP($A94,'دور 24'!$A$2:$E$41,5,FALSE), 0)</f>
        <v>0</v>
      </c>
      <c r="AC94" s="1">
        <f>IFERROR(VLOOKUP($A94,Round25[],5,FALSE), 0)</f>
        <v>0</v>
      </c>
      <c r="AD94" s="1">
        <f>IFERROR(VLOOKUP($A94,Round26[],5,FALSE), 0)</f>
        <v>0</v>
      </c>
      <c r="AE94" s="1">
        <f>IFERROR(VLOOKUP($A94,Round27[],5,FALSE), 0)</f>
        <v>0</v>
      </c>
      <c r="AF94" s="1">
        <f>IFERROR(VLOOKUP($A94,Round28[],5,FALSE), 0)</f>
        <v>0</v>
      </c>
      <c r="AG94" s="1">
        <f>IFERROR(VLOOKUP($A94,Round29[],5,FALSE), 0)</f>
        <v>0</v>
      </c>
      <c r="AH94" s="1">
        <f>IFERROR(VLOOKUP($A94,Round30[],5,FALSE), 0)</f>
        <v>0</v>
      </c>
      <c r="AI94" s="1">
        <f>IFERROR(VLOOKUP($A94,Round31[],5,FALSE), 0)</f>
        <v>0</v>
      </c>
      <c r="AJ94" s="1">
        <f>IFERROR(VLOOKUP($A94,Round32[],5,FALSE), 0)</f>
        <v>0</v>
      </c>
      <c r="AK94" s="1">
        <f>IFERROR(VLOOKUP($A94,Round33[],5,FALSE), 0)</f>
        <v>0</v>
      </c>
      <c r="AL94" s="1">
        <f>IFERROR(VLOOKUP($A94,Round34[],5,FALSE), 0)</f>
        <v>0</v>
      </c>
      <c r="AM94" s="1">
        <f>IFERROR(VLOOKUP($A94,Round35[],5,FALSE), 0)</f>
        <v>0</v>
      </c>
      <c r="AN94" s="1">
        <f>IFERROR(VLOOKUP($A94,Round36[],5,FALSE), 0)</f>
        <v>0</v>
      </c>
      <c r="AO94" s="1">
        <f>IFERROR(VLOOKUP($A94,Round37[],5,FALSE), 0)</f>
        <v>0</v>
      </c>
      <c r="AP94" s="1">
        <f>IFERROR(VLOOKUP($A94,Round38[],5,FALSE), 0)</f>
        <v>0</v>
      </c>
      <c r="AQ94" s="1">
        <f>IFERROR(VLOOKUP($A94,Round39[],5,FALSE), 0)</f>
        <v>2</v>
      </c>
      <c r="AR94" s="1">
        <f>IFERROR(VLOOKUP($A94,Round40[],5,FALSE), 0)</f>
        <v>0</v>
      </c>
      <c r="AS94" s="1">
        <f>IFERROR(VLOOKUP($A94,Round41[],5,FALSE), 0)</f>
        <v>0</v>
      </c>
      <c r="AT94" s="1">
        <f>IFERROR(VLOOKUP($A94,Round42[],5,FALSE), 0)</f>
        <v>0</v>
      </c>
      <c r="AU94" s="1">
        <f>IFERROR(VLOOKUP($A94,Round43[],5,FALSE), 0)</f>
        <v>0</v>
      </c>
      <c r="AV94" s="1">
        <f>IFERROR(VLOOKUP($A94,Round44[],5,FALSE), 0)</f>
        <v>0</v>
      </c>
      <c r="AW94" s="1">
        <f>IFERROR(VLOOKUP($A94,Round45[],5,FALSE), 0)</f>
        <v>0</v>
      </c>
      <c r="AX94" s="1">
        <f>IFERROR(VLOOKUP($A94,Round46[],5,FALSE), 0)</f>
        <v>0</v>
      </c>
      <c r="AY94" s="1">
        <f>IFERROR(VLOOKUP($A94,Round47[],5,FALSE), 0)</f>
        <v>0</v>
      </c>
      <c r="AZ94" s="1">
        <f>IFERROR(VLOOKUP($A94,Round48[],5,FALSE), 0)</f>
        <v>0</v>
      </c>
      <c r="BA94" s="1">
        <f>IFERROR(VLOOKUP($A94,Round49[],5,FALSE), 0)</f>
        <v>0</v>
      </c>
      <c r="BB94" s="1">
        <f>IFERROR(VLOOKUP($A94,Round50[],5,FALSE), 0)</f>
        <v>0</v>
      </c>
      <c r="BC94" s="1">
        <f>IFERROR(VLOOKUP($A94,Round51[],5,FALSE), 0)</f>
        <v>0</v>
      </c>
      <c r="BD94" s="1">
        <f>IFERROR(VLOOKUP($A94,Round52[],5,FALSE), 0)</f>
        <v>0</v>
      </c>
      <c r="BE94" s="1">
        <f>IFERROR(VLOOKUP($A94,Round53[],5,FALSE), 0)</f>
        <v>0</v>
      </c>
      <c r="BF94" s="1">
        <f>IFERROR(VLOOKUP($A94,Round54[],5,FALSE), 0)</f>
        <v>0</v>
      </c>
      <c r="BG94" s="1">
        <f>IFERROR(VLOOKUP($A94,Round55[],5,FALSE), 0)</f>
        <v>0</v>
      </c>
      <c r="BH94" s="1">
        <f>IFERROR(VLOOKUP($A94,Round56[],5,FALSE), 0)</f>
        <v>0</v>
      </c>
      <c r="BI94" s="1">
        <f>IFERROR(VLOOKUP($A94,Round57[],5,FALSE), 0)</f>
        <v>0</v>
      </c>
      <c r="BJ94" s="1">
        <f>IFERROR(VLOOKUP($A94,Round58[],5,FALSE), 0)</f>
        <v>0</v>
      </c>
      <c r="BK94" s="1">
        <f>IFERROR(VLOOKUP($A94,Round59[],5,FALSE), 0)</f>
        <v>0</v>
      </c>
      <c r="BL94" s="1">
        <f>IFERROR(VLOOKUP($A94,Round60[],5,FALSE), 0)</f>
        <v>0</v>
      </c>
      <c r="BM94" s="36">
        <f>IFERROR(VLOOKUP($A94,Round61[],5,FALSE), 0)</f>
        <v>0</v>
      </c>
      <c r="BN94" s="36">
        <f>IFERROR(VLOOKUP($A94,Round62[],5,FALSE), 0)</f>
        <v>0</v>
      </c>
    </row>
    <row r="95" spans="1:66" ht="22.5" x14ac:dyDescent="0.25">
      <c r="A95" s="1">
        <v>29680</v>
      </c>
      <c r="B95" s="39" t="s">
        <v>283</v>
      </c>
      <c r="C95" s="37">
        <f xml:space="preserve"> SUM(TotalPoints[[#This Row],[دور 1]:[دور 62]])</f>
        <v>5</v>
      </c>
      <c r="D95" s="42">
        <f>COUNTIF(TotalPoints[[#This Row],[دور 1]:[دور 62]], "&gt;0")</f>
        <v>2</v>
      </c>
      <c r="E95" s="36">
        <f>IFERROR(VLOOKUP($A95,Round01[],5,FALSE), 0)</f>
        <v>0</v>
      </c>
      <c r="F95" s="36">
        <f>IFERROR(VLOOKUP($A95,Round02[],5,FALSE), 0)</f>
        <v>0</v>
      </c>
      <c r="G95" s="36">
        <f>IFERROR(VLOOKUP($A95,Round03[],5,FALSE), 0)</f>
        <v>0</v>
      </c>
      <c r="H95" s="36">
        <f>IFERROR(VLOOKUP($A95,Round04[],5,FALSE), 0)</f>
        <v>0</v>
      </c>
      <c r="I95" s="36">
        <f>IFERROR(VLOOKUP($A95,Round05[],5,FALSE), 0)</f>
        <v>0</v>
      </c>
      <c r="J95" s="36">
        <f>IFERROR(VLOOKUP($A95,Round06[],5,FALSE), 0)</f>
        <v>0</v>
      </c>
      <c r="K95" s="36">
        <f>IFERROR(VLOOKUP($A95,Round07[],5,FALSE), 0)</f>
        <v>0</v>
      </c>
      <c r="L95" s="36">
        <f>IFERROR(VLOOKUP($A95,Round08[],5,FALSE), 0)</f>
        <v>0</v>
      </c>
      <c r="M95" s="36">
        <f>IFERROR(VLOOKUP($A95,Round09[],5,FALSE), 0)</f>
        <v>0</v>
      </c>
      <c r="N95" s="36">
        <f>IFERROR(VLOOKUP($A95,Round10[],5,FALSE), 0)</f>
        <v>0</v>
      </c>
      <c r="O95" s="36">
        <f>IFERROR(VLOOKUP($A95,Round11[],5,FALSE), 0)</f>
        <v>0</v>
      </c>
      <c r="P95" s="36">
        <f>IFERROR(VLOOKUP($A95,Round12[],5,FALSE), 0)</f>
        <v>0</v>
      </c>
      <c r="Q95" s="36">
        <f>IFERROR(VLOOKUP($A95,Round13[],5,FALSE), 0)</f>
        <v>0</v>
      </c>
      <c r="R95" s="36">
        <f>IFERROR(VLOOKUP($A95,Round14[],5,FALSE), 0)</f>
        <v>0</v>
      </c>
      <c r="S95" s="36">
        <f>IFERROR(VLOOKUP($A95,Round15[],5,FALSE), 0)</f>
        <v>0</v>
      </c>
      <c r="T95" s="36">
        <f>IFERROR(VLOOKUP($A95,Round16[],5,FALSE), 0)</f>
        <v>0</v>
      </c>
      <c r="U95" s="36">
        <f>IFERROR(VLOOKUP($A95,Round17[],5,FALSE), 0)</f>
        <v>0</v>
      </c>
      <c r="V95" s="36">
        <f>IFERROR(VLOOKUP($A95,Round18[],5,FALSE), 0)</f>
        <v>0</v>
      </c>
      <c r="W95" s="36">
        <f>IFERROR(VLOOKUP($A95,Round19[],5,FALSE), 0)</f>
        <v>0</v>
      </c>
      <c r="X95" s="36">
        <f>IFERROR(VLOOKUP($A95,Round20[],5,FALSE), 0)</f>
        <v>0</v>
      </c>
      <c r="Y95" s="36">
        <f>IFERROR(VLOOKUP($A95,Round21[],5,FALSE), 0)</f>
        <v>0</v>
      </c>
      <c r="Z95" s="36">
        <f>IFERROR(VLOOKUP($A95,Round22[],5,FALSE), 0)</f>
        <v>0</v>
      </c>
      <c r="AA95" s="36">
        <f>IFERROR(VLOOKUP($A95,Round23[],5,FALSE), 0)</f>
        <v>0</v>
      </c>
      <c r="AB95" s="36">
        <f>IFERROR(VLOOKUP($A95,'دور 24'!$A$2:$E$41,5,FALSE), 0)</f>
        <v>0</v>
      </c>
      <c r="AC95" s="36">
        <f>IFERROR(VLOOKUP($A95,Round25[],5,FALSE), 0)</f>
        <v>0</v>
      </c>
      <c r="AD95" s="36">
        <f>IFERROR(VLOOKUP($A95,Round26[],5,FALSE), 0)</f>
        <v>0</v>
      </c>
      <c r="AE95" s="36">
        <f>IFERROR(VLOOKUP($A95,Round27[],5,FALSE), 0)</f>
        <v>0</v>
      </c>
      <c r="AF95" s="36">
        <f>IFERROR(VLOOKUP($A95,Round28[],5,FALSE), 0)</f>
        <v>0</v>
      </c>
      <c r="AG95" s="36">
        <f>IFERROR(VLOOKUP($A95,Round29[],5,FALSE), 0)</f>
        <v>0</v>
      </c>
      <c r="AH95" s="36">
        <f>IFERROR(VLOOKUP($A95,Round30[],5,FALSE), 0)</f>
        <v>0</v>
      </c>
      <c r="AI95" s="36">
        <f>IFERROR(VLOOKUP($A95,Round31[],5,FALSE), 0)</f>
        <v>0</v>
      </c>
      <c r="AJ95" s="36">
        <f>IFERROR(VLOOKUP($A95,Round32[],5,FALSE), 0)</f>
        <v>3</v>
      </c>
      <c r="AK95" s="36">
        <f>IFERROR(VLOOKUP($A95,Round33[],5,FALSE), 0)</f>
        <v>2</v>
      </c>
      <c r="AL95" s="36">
        <f>IFERROR(VLOOKUP($A95,Round34[],5,FALSE), 0)</f>
        <v>0</v>
      </c>
      <c r="AM95" s="36">
        <f>IFERROR(VLOOKUP($A95,Round35[],5,FALSE), 0)</f>
        <v>0</v>
      </c>
      <c r="AN95" s="36">
        <f>IFERROR(VLOOKUP($A95,Round36[],5,FALSE), 0)</f>
        <v>0</v>
      </c>
      <c r="AO95" s="36">
        <f>IFERROR(VLOOKUP($A95,Round37[],5,FALSE), 0)</f>
        <v>0</v>
      </c>
      <c r="AP95" s="36">
        <f>IFERROR(VLOOKUP($A95,Round38[],5,FALSE), 0)</f>
        <v>0</v>
      </c>
      <c r="AQ95" s="36">
        <f>IFERROR(VLOOKUP($A95,Round39[],5,FALSE), 0)</f>
        <v>0</v>
      </c>
      <c r="AR95" s="36">
        <f>IFERROR(VLOOKUP($A95,Round40[],5,FALSE), 0)</f>
        <v>0</v>
      </c>
      <c r="AS95" s="36">
        <f>IFERROR(VLOOKUP($A95,Round41[],5,FALSE), 0)</f>
        <v>0</v>
      </c>
      <c r="AT95" s="36">
        <f>IFERROR(VLOOKUP($A95,Round42[],5,FALSE), 0)</f>
        <v>0</v>
      </c>
      <c r="AU95" s="36">
        <f>IFERROR(VLOOKUP($A95,Round43[],5,FALSE), 0)</f>
        <v>0</v>
      </c>
      <c r="AV95" s="36">
        <f>IFERROR(VLOOKUP($A95,Round44[],5,FALSE), 0)</f>
        <v>0</v>
      </c>
      <c r="AW95" s="36">
        <f>IFERROR(VLOOKUP($A95,Round45[],5,FALSE), 0)</f>
        <v>0</v>
      </c>
      <c r="AX95" s="36">
        <f>IFERROR(VLOOKUP($A95,Round46[],5,FALSE), 0)</f>
        <v>0</v>
      </c>
      <c r="AY95" s="36">
        <f>IFERROR(VLOOKUP($A95,Round47[],5,FALSE), 0)</f>
        <v>0</v>
      </c>
      <c r="AZ95" s="36">
        <f>IFERROR(VLOOKUP($A95,Round48[],5,FALSE), 0)</f>
        <v>0</v>
      </c>
      <c r="BA95" s="36">
        <f>IFERROR(VLOOKUP($A95,Round49[],5,FALSE), 0)</f>
        <v>0</v>
      </c>
      <c r="BB95" s="36">
        <f>IFERROR(VLOOKUP($A95,Round50[],5,FALSE), 0)</f>
        <v>0</v>
      </c>
      <c r="BC95" s="36">
        <f>IFERROR(VLOOKUP($A95,Round51[],5,FALSE), 0)</f>
        <v>0</v>
      </c>
      <c r="BD95" s="36">
        <f>IFERROR(VLOOKUP($A95,Round52[],5,FALSE), 0)</f>
        <v>0</v>
      </c>
      <c r="BE95" s="36">
        <f>IFERROR(VLOOKUP($A95,Round53[],5,FALSE), 0)</f>
        <v>0</v>
      </c>
      <c r="BF95" s="36">
        <f>IFERROR(VLOOKUP($A95,Round54[],5,FALSE), 0)</f>
        <v>0</v>
      </c>
      <c r="BG95" s="36">
        <f>IFERROR(VLOOKUP($A95,Round55[],5,FALSE), 0)</f>
        <v>0</v>
      </c>
      <c r="BH95" s="36">
        <f>IFERROR(VLOOKUP($A95,Round56[],5,FALSE), 0)</f>
        <v>0</v>
      </c>
      <c r="BI95" s="36">
        <f>IFERROR(VLOOKUP($A95,Round57[],5,FALSE), 0)</f>
        <v>0</v>
      </c>
      <c r="BJ95" s="36">
        <f>IFERROR(VLOOKUP($A95,Round58[],5,FALSE), 0)</f>
        <v>0</v>
      </c>
      <c r="BK95" s="36">
        <f>IFERROR(VLOOKUP($A95,Round59[],5,FALSE), 0)</f>
        <v>0</v>
      </c>
      <c r="BL95" s="36">
        <f>IFERROR(VLOOKUP($A95,Round60[],5,FALSE), 0)</f>
        <v>0</v>
      </c>
      <c r="BM95" s="36">
        <f>IFERROR(VLOOKUP($A95,Round61[],5,FALSE), 0)</f>
        <v>0</v>
      </c>
      <c r="BN95" s="36">
        <f>IFERROR(VLOOKUP($A95,Round62[],5,FALSE), 0)</f>
        <v>0</v>
      </c>
    </row>
    <row r="96" spans="1:66" ht="22.5" x14ac:dyDescent="0.25">
      <c r="A96" s="1">
        <v>29690</v>
      </c>
      <c r="B96" s="39" t="s">
        <v>229</v>
      </c>
      <c r="C96" s="37">
        <f xml:space="preserve"> SUM(TotalPoints[[#This Row],[دور 1]:[دور 62]])</f>
        <v>5</v>
      </c>
      <c r="D96" s="42">
        <f>COUNTIF(TotalPoints[[#This Row],[دور 1]:[دور 62]], "&gt;0")</f>
        <v>4</v>
      </c>
      <c r="E96" s="36">
        <f>IFERROR(VLOOKUP($A96,Round01[],5,FALSE), 0)</f>
        <v>0</v>
      </c>
      <c r="F96" s="36">
        <f>IFERROR(VLOOKUP($A96,Round02[],5,FALSE), 0)</f>
        <v>0</v>
      </c>
      <c r="G96" s="36">
        <f>IFERROR(VLOOKUP($A96,Round03[],5,FALSE), 0)</f>
        <v>0</v>
      </c>
      <c r="H96" s="36">
        <f>IFERROR(VLOOKUP($A96,Round04[],5,FALSE), 0)</f>
        <v>0</v>
      </c>
      <c r="I96" s="36">
        <f>IFERROR(VLOOKUP($A96,Round05[],5,FALSE), 0)</f>
        <v>0</v>
      </c>
      <c r="J96" s="36">
        <f>IFERROR(VLOOKUP($A96,Round06[],5,FALSE), 0)</f>
        <v>0</v>
      </c>
      <c r="K96" s="36">
        <f>IFERROR(VLOOKUP($A96,Round07[],5,FALSE), 0)</f>
        <v>0</v>
      </c>
      <c r="L96" s="36">
        <f>IFERROR(VLOOKUP($A96,Round08[],5,FALSE), 0)</f>
        <v>1</v>
      </c>
      <c r="M96" s="36">
        <f>IFERROR(VLOOKUP($A96,Round09[],5,FALSE), 0)</f>
        <v>0</v>
      </c>
      <c r="N96" s="36">
        <f>IFERROR(VLOOKUP($A96,Round10[],5,FALSE), 0)</f>
        <v>0</v>
      </c>
      <c r="O96" s="36">
        <f>IFERROR(VLOOKUP($A96,Round11[],5,FALSE), 0)</f>
        <v>0</v>
      </c>
      <c r="P96" s="36">
        <f>IFERROR(VLOOKUP($A96,Round12[],5,FALSE), 0)</f>
        <v>0</v>
      </c>
      <c r="Q96" s="36">
        <f>IFERROR(VLOOKUP($A96,Round13[],5,FALSE), 0)</f>
        <v>0</v>
      </c>
      <c r="R96" s="36">
        <f>IFERROR(VLOOKUP($A96,Round14[],5,FALSE), 0)</f>
        <v>0</v>
      </c>
      <c r="S96" s="36">
        <f>IFERROR(VLOOKUP($A96,Round15[],5,FALSE), 0)</f>
        <v>1</v>
      </c>
      <c r="T96" s="36">
        <f>IFERROR(VLOOKUP($A96,Round16[],5,FALSE), 0)</f>
        <v>0</v>
      </c>
      <c r="U96" s="36">
        <f>IFERROR(VLOOKUP($A96,Round17[],5,FALSE), 0)</f>
        <v>1</v>
      </c>
      <c r="V96" s="36">
        <f>IFERROR(VLOOKUP($A96,Round18[],5,FALSE), 0)</f>
        <v>0</v>
      </c>
      <c r="W96" s="36">
        <f>IFERROR(VLOOKUP($A96,Round19[],5,FALSE), 0)</f>
        <v>0</v>
      </c>
      <c r="X96" s="36">
        <f>IFERROR(VLOOKUP($A96,Round20[],5,FALSE), 0)</f>
        <v>2</v>
      </c>
      <c r="Y96" s="36">
        <f>IFERROR(VLOOKUP($A96,Round21[],5,FALSE), 0)</f>
        <v>0</v>
      </c>
      <c r="Z96" s="36">
        <f>IFERROR(VLOOKUP($A96,Round22[],5,FALSE), 0)</f>
        <v>0</v>
      </c>
      <c r="AA96" s="36">
        <f>IFERROR(VLOOKUP($A96,Round23[],5,FALSE), 0)</f>
        <v>0</v>
      </c>
      <c r="AB96" s="36">
        <f>IFERROR(VLOOKUP($A96,'دور 24'!$A$2:$E$41,5,FALSE), 0)</f>
        <v>0</v>
      </c>
      <c r="AC96" s="36">
        <f>IFERROR(VLOOKUP($A96,Round25[],5,FALSE), 0)</f>
        <v>0</v>
      </c>
      <c r="AD96" s="36">
        <f>IFERROR(VLOOKUP($A96,Round26[],5,FALSE), 0)</f>
        <v>0</v>
      </c>
      <c r="AE96" s="36">
        <f>IFERROR(VLOOKUP($A96,Round27[],5,FALSE), 0)</f>
        <v>0</v>
      </c>
      <c r="AF96" s="36">
        <f>IFERROR(VLOOKUP($A96,Round28[],5,FALSE), 0)</f>
        <v>0</v>
      </c>
      <c r="AG96" s="36">
        <f>IFERROR(VLOOKUP($A96,Round29[],5,FALSE), 0)</f>
        <v>0</v>
      </c>
      <c r="AH96" s="36">
        <f>IFERROR(VLOOKUP($A96,Round30[],5,FALSE), 0)</f>
        <v>0</v>
      </c>
      <c r="AI96" s="36">
        <f>IFERROR(VLOOKUP($A96,Round31[],5,FALSE), 0)</f>
        <v>0</v>
      </c>
      <c r="AJ96" s="36">
        <f>IFERROR(VLOOKUP($A96,Round32[],5,FALSE), 0)</f>
        <v>0</v>
      </c>
      <c r="AK96" s="36">
        <f>IFERROR(VLOOKUP($A96,Round33[],5,FALSE), 0)</f>
        <v>0</v>
      </c>
      <c r="AL96" s="36">
        <f>IFERROR(VLOOKUP($A96,Round34[],5,FALSE), 0)</f>
        <v>0</v>
      </c>
      <c r="AM96" s="36">
        <f>IFERROR(VLOOKUP($A96,Round35[],5,FALSE), 0)</f>
        <v>0</v>
      </c>
      <c r="AN96" s="36">
        <f>IFERROR(VLOOKUP($A96,Round36[],5,FALSE), 0)</f>
        <v>0</v>
      </c>
      <c r="AO96" s="36">
        <f>IFERROR(VLOOKUP($A96,Round37[],5,FALSE), 0)</f>
        <v>0</v>
      </c>
      <c r="AP96" s="36">
        <f>IFERROR(VLOOKUP($A96,Round38[],5,FALSE), 0)</f>
        <v>0</v>
      </c>
      <c r="AQ96" s="36">
        <f>IFERROR(VLOOKUP($A96,Round39[],5,FALSE), 0)</f>
        <v>0</v>
      </c>
      <c r="AR96" s="36">
        <f>IFERROR(VLOOKUP($A96,Round40[],5,FALSE), 0)</f>
        <v>0</v>
      </c>
      <c r="AS96" s="36">
        <f>IFERROR(VLOOKUP($A96,Round41[],5,FALSE), 0)</f>
        <v>0</v>
      </c>
      <c r="AT96" s="36">
        <f>IFERROR(VLOOKUP($A96,Round42[],5,FALSE), 0)</f>
        <v>0</v>
      </c>
      <c r="AU96" s="36">
        <f>IFERROR(VLOOKUP($A96,Round43[],5,FALSE), 0)</f>
        <v>0</v>
      </c>
      <c r="AV96" s="36">
        <f>IFERROR(VLOOKUP($A96,Round44[],5,FALSE), 0)</f>
        <v>0</v>
      </c>
      <c r="AW96" s="36">
        <f>IFERROR(VLOOKUP($A96,Round45[],5,FALSE), 0)</f>
        <v>0</v>
      </c>
      <c r="AX96" s="36">
        <f>IFERROR(VLOOKUP($A96,Round46[],5,FALSE), 0)</f>
        <v>0</v>
      </c>
      <c r="AY96" s="36">
        <f>IFERROR(VLOOKUP($A96,Round47[],5,FALSE), 0)</f>
        <v>0</v>
      </c>
      <c r="AZ96" s="36">
        <f>IFERROR(VLOOKUP($A96,Round48[],5,FALSE), 0)</f>
        <v>0</v>
      </c>
      <c r="BA96" s="36">
        <f>IFERROR(VLOOKUP($A96,Round49[],5,FALSE), 0)</f>
        <v>0</v>
      </c>
      <c r="BB96" s="36">
        <f>IFERROR(VLOOKUP($A96,Round50[],5,FALSE), 0)</f>
        <v>0</v>
      </c>
      <c r="BC96" s="36">
        <f>IFERROR(VLOOKUP($A96,Round51[],5,FALSE), 0)</f>
        <v>0</v>
      </c>
      <c r="BD96" s="36">
        <f>IFERROR(VLOOKUP($A96,Round52[],5,FALSE), 0)</f>
        <v>0</v>
      </c>
      <c r="BE96" s="36">
        <f>IFERROR(VLOOKUP($A96,Round53[],5,FALSE), 0)</f>
        <v>0</v>
      </c>
      <c r="BF96" s="36">
        <f>IFERROR(VLOOKUP($A96,Round54[],5,FALSE), 0)</f>
        <v>0</v>
      </c>
      <c r="BG96" s="36">
        <f>IFERROR(VLOOKUP($A96,Round55[],5,FALSE), 0)</f>
        <v>0</v>
      </c>
      <c r="BH96" s="36">
        <f>IFERROR(VLOOKUP($A96,Round56[],5,FALSE), 0)</f>
        <v>0</v>
      </c>
      <c r="BI96" s="36">
        <f>IFERROR(VLOOKUP($A96,Round57[],5,FALSE), 0)</f>
        <v>0</v>
      </c>
      <c r="BJ96" s="36">
        <f>IFERROR(VLOOKUP($A96,Round58[],5,FALSE), 0)</f>
        <v>0</v>
      </c>
      <c r="BK96" s="36">
        <f>IFERROR(VLOOKUP($A96,Round59[],5,FALSE), 0)</f>
        <v>0</v>
      </c>
      <c r="BL96" s="36">
        <f>IFERROR(VLOOKUP($A96,Round60[],5,FALSE), 0)</f>
        <v>0</v>
      </c>
      <c r="BM96" s="36">
        <f>IFERROR(VLOOKUP($A96,Round61[],5,FALSE), 0)</f>
        <v>0</v>
      </c>
      <c r="BN96" s="36">
        <f>IFERROR(VLOOKUP($A96,Round62[],5,FALSE), 0)</f>
        <v>0</v>
      </c>
    </row>
    <row r="97" spans="1:66" ht="22.5" x14ac:dyDescent="0.25">
      <c r="A97" s="1">
        <v>216</v>
      </c>
      <c r="B97" s="39" t="s">
        <v>91</v>
      </c>
      <c r="C97" s="37">
        <f xml:space="preserve"> SUM(TotalPoints[[#This Row],[دور 1]:[دور 62]])</f>
        <v>5</v>
      </c>
      <c r="D97" s="42">
        <f>COUNTIF(TotalPoints[[#This Row],[دور 1]:[دور 62]], "&gt;0")</f>
        <v>3</v>
      </c>
      <c r="E97" s="36">
        <f>IFERROR(VLOOKUP($A97,Round01[],5,FALSE), 0)</f>
        <v>3</v>
      </c>
      <c r="F97" s="36">
        <f>IFERROR(VLOOKUP($A97,Round02[],5,FALSE), 0)</f>
        <v>0</v>
      </c>
      <c r="G97" s="36">
        <f>IFERROR(VLOOKUP($A97,Round03[],5,FALSE), 0)</f>
        <v>0</v>
      </c>
      <c r="H97" s="36">
        <f>IFERROR(VLOOKUP($A97,Round04[],5,FALSE), 0)</f>
        <v>0</v>
      </c>
      <c r="I97" s="36">
        <f>IFERROR(VLOOKUP($A97,Round05[],5,FALSE), 0)</f>
        <v>1</v>
      </c>
      <c r="J97" s="36">
        <f>IFERROR(VLOOKUP($A97,Round06[],5,FALSE), 0)</f>
        <v>0</v>
      </c>
      <c r="K97" s="1">
        <f>IFERROR(VLOOKUP($A97,Round07[],5,FALSE), 0)</f>
        <v>0</v>
      </c>
      <c r="L97" s="1">
        <f>IFERROR(VLOOKUP($A97,Round08[],5,FALSE), 0)</f>
        <v>0</v>
      </c>
      <c r="M97" s="1">
        <f>IFERROR(VLOOKUP($A97,Round09[],5,FALSE), 0)</f>
        <v>0</v>
      </c>
      <c r="N97" s="1">
        <f>IFERROR(VLOOKUP($A97,Round10[],5,FALSE), 0)</f>
        <v>0</v>
      </c>
      <c r="O97" s="1">
        <f>IFERROR(VLOOKUP($A97,Round11[],5,FALSE), 0)</f>
        <v>0</v>
      </c>
      <c r="P97" s="1">
        <f>IFERROR(VLOOKUP($A97,Round12[],5,FALSE), 0)</f>
        <v>0</v>
      </c>
      <c r="Q97" s="1">
        <f>IFERROR(VLOOKUP($A97,Round13[],5,FALSE), 0)</f>
        <v>0</v>
      </c>
      <c r="R97" s="1">
        <f>IFERROR(VLOOKUP($A97,Round14[],5,FALSE), 0)</f>
        <v>0</v>
      </c>
      <c r="S97" s="1">
        <f>IFERROR(VLOOKUP($A97,Round15[],5,FALSE), 0)</f>
        <v>0</v>
      </c>
      <c r="T97" s="1">
        <f>IFERROR(VLOOKUP($A97,Round16[],5,FALSE), 0)</f>
        <v>0</v>
      </c>
      <c r="U97" s="1">
        <f>IFERROR(VLOOKUP($A97,Round17[],5,FALSE), 0)</f>
        <v>0</v>
      </c>
      <c r="V97" s="1">
        <f>IFERROR(VLOOKUP($A97,Round18[],5,FALSE), 0)</f>
        <v>0</v>
      </c>
      <c r="W97" s="1">
        <f>IFERROR(VLOOKUP($A97,Round19[],5,FALSE), 0)</f>
        <v>0</v>
      </c>
      <c r="X97" s="1">
        <f>IFERROR(VLOOKUP($A97,Round20[],5,FALSE), 0)</f>
        <v>1</v>
      </c>
      <c r="Y97" s="1">
        <f>IFERROR(VLOOKUP($A97,Round21[],5,FALSE), 0)</f>
        <v>0</v>
      </c>
      <c r="Z97" s="1">
        <f>IFERROR(VLOOKUP($A97,Round22[],5,FALSE), 0)</f>
        <v>0</v>
      </c>
      <c r="AA97" s="1">
        <f>IFERROR(VLOOKUP($A97,Round23[],5,FALSE), 0)</f>
        <v>0</v>
      </c>
      <c r="AB97" s="1">
        <f>IFERROR(VLOOKUP($A97,'دور 24'!$A$2:$E$41,5,FALSE), 0)</f>
        <v>0</v>
      </c>
      <c r="AC97" s="1">
        <f>IFERROR(VLOOKUP($A97,Round25[],5,FALSE), 0)</f>
        <v>0</v>
      </c>
      <c r="AD97" s="1">
        <f>IFERROR(VLOOKUP($A97,Round26[],5,FALSE), 0)</f>
        <v>0</v>
      </c>
      <c r="AE97" s="1">
        <f>IFERROR(VLOOKUP($A97,Round27[],5,FALSE), 0)</f>
        <v>0</v>
      </c>
      <c r="AF97" s="1">
        <f>IFERROR(VLOOKUP($A97,Round28[],5,FALSE), 0)</f>
        <v>0</v>
      </c>
      <c r="AG97" s="1">
        <f>IFERROR(VLOOKUP($A97,Round29[],5,FALSE), 0)</f>
        <v>0</v>
      </c>
      <c r="AH97" s="1">
        <f>IFERROR(VLOOKUP($A97,Round30[],5,FALSE), 0)</f>
        <v>0</v>
      </c>
      <c r="AI97" s="1">
        <f>IFERROR(VLOOKUP($A97,Round31[],5,FALSE), 0)</f>
        <v>0</v>
      </c>
      <c r="AJ97" s="1">
        <f>IFERROR(VLOOKUP($A97,Round32[],5,FALSE), 0)</f>
        <v>0</v>
      </c>
      <c r="AK97" s="1">
        <f>IFERROR(VLOOKUP($A97,Round33[],5,FALSE), 0)</f>
        <v>0</v>
      </c>
      <c r="AL97" s="1">
        <f>IFERROR(VLOOKUP($A97,Round34[],5,FALSE), 0)</f>
        <v>0</v>
      </c>
      <c r="AM97" s="1">
        <f>IFERROR(VLOOKUP($A97,Round35[],5,FALSE), 0)</f>
        <v>0</v>
      </c>
      <c r="AN97" s="1">
        <f>IFERROR(VLOOKUP($A97,Round36[],5,FALSE), 0)</f>
        <v>0</v>
      </c>
      <c r="AO97" s="1">
        <f>IFERROR(VLOOKUP($A97,Round37[],5,FALSE), 0)</f>
        <v>0</v>
      </c>
      <c r="AP97" s="1">
        <f>IFERROR(VLOOKUP($A97,Round38[],5,FALSE), 0)</f>
        <v>0</v>
      </c>
      <c r="AQ97" s="1">
        <f>IFERROR(VLOOKUP($A97,Round39[],5,FALSE), 0)</f>
        <v>0</v>
      </c>
      <c r="AR97" s="1">
        <f>IFERROR(VLOOKUP($A97,Round40[],5,FALSE), 0)</f>
        <v>0</v>
      </c>
      <c r="AS97" s="1">
        <f>IFERROR(VLOOKUP($A97,Round41[],5,FALSE), 0)</f>
        <v>0</v>
      </c>
      <c r="AT97" s="1">
        <f>IFERROR(VLOOKUP($A97,Round42[],5,FALSE), 0)</f>
        <v>0</v>
      </c>
      <c r="AU97" s="1">
        <f>IFERROR(VLOOKUP($A97,Round43[],5,FALSE), 0)</f>
        <v>0</v>
      </c>
      <c r="AV97" s="1">
        <f>IFERROR(VLOOKUP($A97,Round44[],5,FALSE), 0)</f>
        <v>0</v>
      </c>
      <c r="AW97" s="1">
        <f>IFERROR(VLOOKUP($A97,Round45[],5,FALSE), 0)</f>
        <v>0</v>
      </c>
      <c r="AX97" s="1">
        <f>IFERROR(VLOOKUP($A97,Round46[],5,FALSE), 0)</f>
        <v>0</v>
      </c>
      <c r="AY97" s="1">
        <f>IFERROR(VLOOKUP($A97,Round47[],5,FALSE), 0)</f>
        <v>0</v>
      </c>
      <c r="AZ97" s="1">
        <f>IFERROR(VLOOKUP($A97,Round48[],5,FALSE), 0)</f>
        <v>0</v>
      </c>
      <c r="BA97" s="1">
        <f>IFERROR(VLOOKUP($A97,Round49[],5,FALSE), 0)</f>
        <v>0</v>
      </c>
      <c r="BB97" s="1">
        <f>IFERROR(VLOOKUP($A97,Round50[],5,FALSE), 0)</f>
        <v>0</v>
      </c>
      <c r="BC97" s="1">
        <f>IFERROR(VLOOKUP($A97,Round51[],5,FALSE), 0)</f>
        <v>0</v>
      </c>
      <c r="BD97" s="1">
        <f>IFERROR(VLOOKUP($A97,Round52[],5,FALSE), 0)</f>
        <v>0</v>
      </c>
      <c r="BE97" s="1">
        <f>IFERROR(VLOOKUP($A97,Round53[],5,FALSE), 0)</f>
        <v>0</v>
      </c>
      <c r="BF97" s="1">
        <f>IFERROR(VLOOKUP($A97,Round54[],5,FALSE), 0)</f>
        <v>0</v>
      </c>
      <c r="BG97" s="1">
        <f>IFERROR(VLOOKUP($A97,Round55[],5,FALSE), 0)</f>
        <v>0</v>
      </c>
      <c r="BH97" s="1">
        <f>IFERROR(VLOOKUP($A97,Round56[],5,FALSE), 0)</f>
        <v>0</v>
      </c>
      <c r="BI97" s="1">
        <f>IFERROR(VLOOKUP($A97,Round57[],5,FALSE), 0)</f>
        <v>0</v>
      </c>
      <c r="BJ97" s="1">
        <f>IFERROR(VLOOKUP($A97,Round58[],5,FALSE), 0)</f>
        <v>0</v>
      </c>
      <c r="BK97" s="1">
        <f>IFERROR(VLOOKUP($A97,Round59[],5,FALSE), 0)</f>
        <v>0</v>
      </c>
      <c r="BL97" s="1">
        <f>IFERROR(VLOOKUP($A97,Round60[],5,FALSE), 0)</f>
        <v>0</v>
      </c>
      <c r="BM97" s="36">
        <f>IFERROR(VLOOKUP($A97,Round61[],5,FALSE), 0)</f>
        <v>0</v>
      </c>
      <c r="BN97" s="36">
        <f>IFERROR(VLOOKUP($A97,Round62[],5,FALSE), 0)</f>
        <v>0</v>
      </c>
    </row>
    <row r="98" spans="1:66" ht="22.5" x14ac:dyDescent="0.25">
      <c r="A98" s="1">
        <v>29700</v>
      </c>
      <c r="B98" s="39" t="s">
        <v>233</v>
      </c>
      <c r="C98" s="37">
        <f xml:space="preserve"> SUM(TotalPoints[[#This Row],[دور 1]:[دور 62]])</f>
        <v>5</v>
      </c>
      <c r="D98" s="42">
        <f>COUNTIF(TotalPoints[[#This Row],[دور 1]:[دور 62]], "&gt;0")</f>
        <v>1</v>
      </c>
      <c r="E98" s="36">
        <f>IFERROR(VLOOKUP($A98,Round01[],5,FALSE), 0)</f>
        <v>0</v>
      </c>
      <c r="F98" s="36">
        <f>IFERROR(VLOOKUP($A98,Round02[],5,FALSE), 0)</f>
        <v>0</v>
      </c>
      <c r="G98" s="36">
        <f>IFERROR(VLOOKUP($A98,Round03[],5,FALSE), 0)</f>
        <v>0</v>
      </c>
      <c r="H98" s="36">
        <f>IFERROR(VLOOKUP($A98,Round04[],5,FALSE), 0)</f>
        <v>0</v>
      </c>
      <c r="I98" s="36">
        <f>IFERROR(VLOOKUP($A98,Round05[],5,FALSE), 0)</f>
        <v>0</v>
      </c>
      <c r="J98" s="36">
        <f>IFERROR(VLOOKUP($A98,Round06[],5,FALSE), 0)</f>
        <v>0</v>
      </c>
      <c r="K98" s="36">
        <f>IFERROR(VLOOKUP($A98,Round07[],5,FALSE), 0)</f>
        <v>0</v>
      </c>
      <c r="L98" s="36">
        <f>IFERROR(VLOOKUP($A98,Round08[],5,FALSE), 0)</f>
        <v>5</v>
      </c>
      <c r="M98" s="36">
        <f>IFERROR(VLOOKUP($A98,Round09[],5,FALSE), 0)</f>
        <v>0</v>
      </c>
      <c r="N98" s="36">
        <f>IFERROR(VLOOKUP($A98,Round10[],5,FALSE), 0)</f>
        <v>0</v>
      </c>
      <c r="O98" s="36">
        <f>IFERROR(VLOOKUP($A98,Round11[],5,FALSE), 0)</f>
        <v>0</v>
      </c>
      <c r="P98" s="36">
        <f>IFERROR(VLOOKUP($A98,Round12[],5,FALSE), 0)</f>
        <v>0</v>
      </c>
      <c r="Q98" s="36">
        <f>IFERROR(VLOOKUP($A98,Round13[],5,FALSE), 0)</f>
        <v>0</v>
      </c>
      <c r="R98" s="36">
        <f>IFERROR(VLOOKUP($A98,Round14[],5,FALSE), 0)</f>
        <v>0</v>
      </c>
      <c r="S98" s="36">
        <f>IFERROR(VLOOKUP($A98,Round15[],5,FALSE), 0)</f>
        <v>0</v>
      </c>
      <c r="T98" s="36">
        <f>IFERROR(VLOOKUP($A98,Round16[],5,FALSE), 0)</f>
        <v>0</v>
      </c>
      <c r="U98" s="36">
        <f>IFERROR(VLOOKUP($A98,Round17[],5,FALSE), 0)</f>
        <v>0</v>
      </c>
      <c r="V98" s="36">
        <f>IFERROR(VLOOKUP($A98,Round18[],5,FALSE), 0)</f>
        <v>0</v>
      </c>
      <c r="W98" s="36">
        <f>IFERROR(VLOOKUP($A98,Round19[],5,FALSE), 0)</f>
        <v>0</v>
      </c>
      <c r="X98" s="36">
        <f>IFERROR(VLOOKUP($A98,Round20[],5,FALSE), 0)</f>
        <v>0</v>
      </c>
      <c r="Y98" s="36">
        <f>IFERROR(VLOOKUP($A98,Round21[],5,FALSE), 0)</f>
        <v>0</v>
      </c>
      <c r="Z98" s="36">
        <f>IFERROR(VLOOKUP($A98,Round22[],5,FALSE), 0)</f>
        <v>0</v>
      </c>
      <c r="AA98" s="36">
        <f>IFERROR(VLOOKUP($A98,Round23[],5,FALSE), 0)</f>
        <v>0</v>
      </c>
      <c r="AB98" s="36">
        <f>IFERROR(VLOOKUP($A98,'دور 24'!$A$2:$E$41,5,FALSE), 0)</f>
        <v>0</v>
      </c>
      <c r="AC98" s="36">
        <f>IFERROR(VLOOKUP($A98,Round25[],5,FALSE), 0)</f>
        <v>0</v>
      </c>
      <c r="AD98" s="36">
        <f>IFERROR(VLOOKUP($A98,Round26[],5,FALSE), 0)</f>
        <v>0</v>
      </c>
      <c r="AE98" s="36">
        <f>IFERROR(VLOOKUP($A98,Round27[],5,FALSE), 0)</f>
        <v>0</v>
      </c>
      <c r="AF98" s="36">
        <f>IFERROR(VLOOKUP($A98,Round28[],5,FALSE), 0)</f>
        <v>0</v>
      </c>
      <c r="AG98" s="36">
        <f>IFERROR(VLOOKUP($A98,Round29[],5,FALSE), 0)</f>
        <v>0</v>
      </c>
      <c r="AH98" s="36">
        <f>IFERROR(VLOOKUP($A98,Round30[],5,FALSE), 0)</f>
        <v>0</v>
      </c>
      <c r="AI98" s="36">
        <f>IFERROR(VLOOKUP($A98,Round31[],5,FALSE), 0)</f>
        <v>0</v>
      </c>
      <c r="AJ98" s="36">
        <f>IFERROR(VLOOKUP($A98,Round32[],5,FALSE), 0)</f>
        <v>0</v>
      </c>
      <c r="AK98" s="36">
        <f>IFERROR(VLOOKUP($A98,Round33[],5,FALSE), 0)</f>
        <v>0</v>
      </c>
      <c r="AL98" s="36">
        <f>IFERROR(VLOOKUP($A98,Round34[],5,FALSE), 0)</f>
        <v>0</v>
      </c>
      <c r="AM98" s="36">
        <f>IFERROR(VLOOKUP($A98,Round35[],5,FALSE), 0)</f>
        <v>0</v>
      </c>
      <c r="AN98" s="36">
        <f>IFERROR(VLOOKUP($A98,Round36[],5,FALSE), 0)</f>
        <v>0</v>
      </c>
      <c r="AO98" s="36">
        <f>IFERROR(VLOOKUP($A98,Round37[],5,FALSE), 0)</f>
        <v>0</v>
      </c>
      <c r="AP98" s="36">
        <f>IFERROR(VLOOKUP($A98,Round38[],5,FALSE), 0)</f>
        <v>0</v>
      </c>
      <c r="AQ98" s="36">
        <f>IFERROR(VLOOKUP($A98,Round39[],5,FALSE), 0)</f>
        <v>0</v>
      </c>
      <c r="AR98" s="36">
        <f>IFERROR(VLOOKUP($A98,Round40[],5,FALSE), 0)</f>
        <v>0</v>
      </c>
      <c r="AS98" s="36">
        <f>IFERROR(VLOOKUP($A98,Round41[],5,FALSE), 0)</f>
        <v>0</v>
      </c>
      <c r="AT98" s="36">
        <f>IFERROR(VLOOKUP($A98,Round42[],5,FALSE), 0)</f>
        <v>0</v>
      </c>
      <c r="AU98" s="36">
        <f>IFERROR(VLOOKUP($A98,Round43[],5,FALSE), 0)</f>
        <v>0</v>
      </c>
      <c r="AV98" s="36">
        <f>IFERROR(VLOOKUP($A98,Round44[],5,FALSE), 0)</f>
        <v>0</v>
      </c>
      <c r="AW98" s="36">
        <f>IFERROR(VLOOKUP($A98,Round45[],5,FALSE), 0)</f>
        <v>0</v>
      </c>
      <c r="AX98" s="36">
        <f>IFERROR(VLOOKUP($A98,Round46[],5,FALSE), 0)</f>
        <v>0</v>
      </c>
      <c r="AY98" s="36">
        <f>IFERROR(VLOOKUP($A98,Round47[],5,FALSE), 0)</f>
        <v>0</v>
      </c>
      <c r="AZ98" s="36">
        <f>IFERROR(VLOOKUP($A98,Round48[],5,FALSE), 0)</f>
        <v>0</v>
      </c>
      <c r="BA98" s="36">
        <f>IFERROR(VLOOKUP($A98,Round49[],5,FALSE), 0)</f>
        <v>0</v>
      </c>
      <c r="BB98" s="36">
        <f>IFERROR(VLOOKUP($A98,Round50[],5,FALSE), 0)</f>
        <v>0</v>
      </c>
      <c r="BC98" s="36">
        <f>IFERROR(VLOOKUP($A98,Round51[],5,FALSE), 0)</f>
        <v>0</v>
      </c>
      <c r="BD98" s="36">
        <f>IFERROR(VLOOKUP($A98,Round52[],5,FALSE), 0)</f>
        <v>0</v>
      </c>
      <c r="BE98" s="36">
        <f>IFERROR(VLOOKUP($A98,Round53[],5,FALSE), 0)</f>
        <v>0</v>
      </c>
      <c r="BF98" s="36">
        <f>IFERROR(VLOOKUP($A98,Round54[],5,FALSE), 0)</f>
        <v>0</v>
      </c>
      <c r="BG98" s="36">
        <f>IFERROR(VLOOKUP($A98,Round55[],5,FALSE), 0)</f>
        <v>0</v>
      </c>
      <c r="BH98" s="36">
        <f>IFERROR(VLOOKUP($A98,Round56[],5,FALSE), 0)</f>
        <v>0</v>
      </c>
      <c r="BI98" s="36">
        <f>IFERROR(VLOOKUP($A98,Round57[],5,FALSE), 0)</f>
        <v>0</v>
      </c>
      <c r="BJ98" s="36">
        <f>IFERROR(VLOOKUP($A98,Round58[],5,FALSE), 0)</f>
        <v>0</v>
      </c>
      <c r="BK98" s="36">
        <f>IFERROR(VLOOKUP($A98,Round59[],5,FALSE), 0)</f>
        <v>0</v>
      </c>
      <c r="BL98" s="36">
        <f>IFERROR(VLOOKUP($A98,Round60[],5,FALSE), 0)</f>
        <v>0</v>
      </c>
      <c r="BM98" s="36">
        <f>IFERROR(VLOOKUP($A98,Round61[],5,FALSE), 0)</f>
        <v>0</v>
      </c>
      <c r="BN98" s="36">
        <f>IFERROR(VLOOKUP($A98,Round62[],5,FALSE), 0)</f>
        <v>0</v>
      </c>
    </row>
    <row r="99" spans="1:66" ht="22.5" x14ac:dyDescent="0.25">
      <c r="A99" s="1">
        <v>29586</v>
      </c>
      <c r="B99" s="39" t="s">
        <v>153</v>
      </c>
      <c r="C99" s="37">
        <f xml:space="preserve"> SUM(TotalPoints[[#This Row],[دور 1]:[دور 62]])</f>
        <v>5</v>
      </c>
      <c r="D99" s="42">
        <f>COUNTIF(TotalPoints[[#This Row],[دور 1]:[دور 62]], "&gt;0")</f>
        <v>2</v>
      </c>
      <c r="E99" s="36">
        <f>IFERROR(VLOOKUP($A99,Round01[],5,FALSE), 0)</f>
        <v>4</v>
      </c>
      <c r="F99" s="36">
        <f>IFERROR(VLOOKUP($A99,Round02[],5,FALSE), 0)</f>
        <v>0</v>
      </c>
      <c r="G99" s="36">
        <f>IFERROR(VLOOKUP($A99,Round03[],5,FALSE), 0)</f>
        <v>0</v>
      </c>
      <c r="H99" s="36">
        <f>IFERROR(VLOOKUP($A99,Round04[],5,FALSE), 0)</f>
        <v>0</v>
      </c>
      <c r="I99" s="36">
        <f>IFERROR(VLOOKUP($A99,Round05[],5,FALSE), 0)</f>
        <v>1</v>
      </c>
      <c r="J99" s="36">
        <f>IFERROR(VLOOKUP($A99,Round06[],5,FALSE), 0)</f>
        <v>0</v>
      </c>
      <c r="K99" s="36">
        <f>IFERROR(VLOOKUP($A99,Round07[],5,FALSE), 0)</f>
        <v>0</v>
      </c>
      <c r="L99" s="36">
        <f>IFERROR(VLOOKUP($A99,Round08[],5,FALSE), 0)</f>
        <v>0</v>
      </c>
      <c r="M99" s="36">
        <f>IFERROR(VLOOKUP($A99,Round09[],5,FALSE), 0)</f>
        <v>0</v>
      </c>
      <c r="N99" s="36">
        <f>IFERROR(VLOOKUP($A99,Round10[],5,FALSE), 0)</f>
        <v>0</v>
      </c>
      <c r="O99" s="36">
        <f>IFERROR(VLOOKUP($A99,Round11[],5,FALSE), 0)</f>
        <v>0</v>
      </c>
      <c r="P99" s="36">
        <f>IFERROR(VLOOKUP($A99,Round12[],5,FALSE), 0)</f>
        <v>0</v>
      </c>
      <c r="Q99" s="36">
        <f>IFERROR(VLOOKUP($A99,Round13[],5,FALSE), 0)</f>
        <v>0</v>
      </c>
      <c r="R99" s="36">
        <f>IFERROR(VLOOKUP($A99,Round14[],5,FALSE), 0)</f>
        <v>0</v>
      </c>
      <c r="S99" s="36">
        <f>IFERROR(VLOOKUP($A99,Round15[],5,FALSE), 0)</f>
        <v>0</v>
      </c>
      <c r="T99" s="36">
        <f>IFERROR(VLOOKUP($A99,Round16[],5,FALSE), 0)</f>
        <v>0</v>
      </c>
      <c r="U99" s="36">
        <f>IFERROR(VLOOKUP($A99,Round17[],5,FALSE), 0)</f>
        <v>0</v>
      </c>
      <c r="V99" s="36">
        <f>IFERROR(VLOOKUP($A99,Round18[],5,FALSE), 0)</f>
        <v>0</v>
      </c>
      <c r="W99" s="36">
        <f>IFERROR(VLOOKUP($A99,Round19[],5,FALSE), 0)</f>
        <v>0</v>
      </c>
      <c r="X99" s="36">
        <f>IFERROR(VLOOKUP($A99,Round20[],5,FALSE), 0)</f>
        <v>0</v>
      </c>
      <c r="Y99" s="36">
        <f>IFERROR(VLOOKUP($A99,Round21[],5,FALSE), 0)</f>
        <v>0</v>
      </c>
      <c r="Z99" s="36">
        <f>IFERROR(VLOOKUP($A99,Round22[],5,FALSE), 0)</f>
        <v>0</v>
      </c>
      <c r="AA99" s="36">
        <f>IFERROR(VLOOKUP($A99,Round23[],5,FALSE), 0)</f>
        <v>0</v>
      </c>
      <c r="AB99" s="36">
        <f>IFERROR(VLOOKUP($A99,'دور 24'!$A$2:$E$41,5,FALSE), 0)</f>
        <v>0</v>
      </c>
      <c r="AC99" s="36">
        <f>IFERROR(VLOOKUP($A99,Round25[],5,FALSE), 0)</f>
        <v>0</v>
      </c>
      <c r="AD99" s="36">
        <f>IFERROR(VLOOKUP($A99,Round26[],5,FALSE), 0)</f>
        <v>0</v>
      </c>
      <c r="AE99" s="36">
        <f>IFERROR(VLOOKUP($A99,Round27[],5,FALSE), 0)</f>
        <v>0</v>
      </c>
      <c r="AF99" s="36">
        <f>IFERROR(VLOOKUP($A99,Round28[],5,FALSE), 0)</f>
        <v>0</v>
      </c>
      <c r="AG99" s="36">
        <f>IFERROR(VLOOKUP($A99,Round29[],5,FALSE), 0)</f>
        <v>0</v>
      </c>
      <c r="AH99" s="36">
        <f>IFERROR(VLOOKUP($A99,Round30[],5,FALSE), 0)</f>
        <v>0</v>
      </c>
      <c r="AI99" s="36">
        <f>IFERROR(VLOOKUP($A99,Round31[],5,FALSE), 0)</f>
        <v>0</v>
      </c>
      <c r="AJ99" s="36">
        <f>IFERROR(VLOOKUP($A99,Round32[],5,FALSE), 0)</f>
        <v>0</v>
      </c>
      <c r="AK99" s="36">
        <f>IFERROR(VLOOKUP($A99,Round33[],5,FALSE), 0)</f>
        <v>0</v>
      </c>
      <c r="AL99" s="36">
        <f>IFERROR(VLOOKUP($A99,Round34[],5,FALSE), 0)</f>
        <v>0</v>
      </c>
      <c r="AM99" s="36">
        <f>IFERROR(VLOOKUP($A99,Round35[],5,FALSE), 0)</f>
        <v>0</v>
      </c>
      <c r="AN99" s="36">
        <f>IFERROR(VLOOKUP($A99,Round36[],5,FALSE), 0)</f>
        <v>0</v>
      </c>
      <c r="AO99" s="36">
        <f>IFERROR(VLOOKUP($A99,Round37[],5,FALSE), 0)</f>
        <v>0</v>
      </c>
      <c r="AP99" s="36">
        <f>IFERROR(VLOOKUP($A99,Round38[],5,FALSE), 0)</f>
        <v>0</v>
      </c>
      <c r="AQ99" s="36">
        <f>IFERROR(VLOOKUP($A99,Round39[],5,FALSE), 0)</f>
        <v>0</v>
      </c>
      <c r="AR99" s="36">
        <f>IFERROR(VLOOKUP($A99,Round40[],5,FALSE), 0)</f>
        <v>0</v>
      </c>
      <c r="AS99" s="36">
        <f>IFERROR(VLOOKUP($A99,Round41[],5,FALSE), 0)</f>
        <v>0</v>
      </c>
      <c r="AT99" s="36">
        <f>IFERROR(VLOOKUP($A99,Round42[],5,FALSE), 0)</f>
        <v>0</v>
      </c>
      <c r="AU99" s="36">
        <f>IFERROR(VLOOKUP($A99,Round43[],5,FALSE), 0)</f>
        <v>0</v>
      </c>
      <c r="AV99" s="36">
        <f>IFERROR(VLOOKUP($A99,Round44[],5,FALSE), 0)</f>
        <v>0</v>
      </c>
      <c r="AW99" s="36">
        <f>IFERROR(VLOOKUP($A99,Round45[],5,FALSE), 0)</f>
        <v>0</v>
      </c>
      <c r="AX99" s="36">
        <f>IFERROR(VLOOKUP($A99,Round46[],5,FALSE), 0)</f>
        <v>0</v>
      </c>
      <c r="AY99" s="36">
        <f>IFERROR(VLOOKUP($A99,Round47[],5,FALSE), 0)</f>
        <v>0</v>
      </c>
      <c r="AZ99" s="36">
        <f>IFERROR(VLOOKUP($A99,Round48[],5,FALSE), 0)</f>
        <v>0</v>
      </c>
      <c r="BA99" s="36">
        <f>IFERROR(VLOOKUP($A99,Round49[],5,FALSE), 0)</f>
        <v>0</v>
      </c>
      <c r="BB99" s="36">
        <f>IFERROR(VLOOKUP($A99,Round50[],5,FALSE), 0)</f>
        <v>0</v>
      </c>
      <c r="BC99" s="36">
        <f>IFERROR(VLOOKUP($A99,Round51[],5,FALSE), 0)</f>
        <v>0</v>
      </c>
      <c r="BD99" s="36">
        <f>IFERROR(VLOOKUP($A99,Round52[],5,FALSE), 0)</f>
        <v>0</v>
      </c>
      <c r="BE99" s="36">
        <f>IFERROR(VLOOKUP($A99,Round53[],5,FALSE), 0)</f>
        <v>0</v>
      </c>
      <c r="BF99" s="36">
        <f>IFERROR(VLOOKUP($A99,Round54[],5,FALSE), 0)</f>
        <v>0</v>
      </c>
      <c r="BG99" s="36">
        <f>IFERROR(VLOOKUP($A99,Round55[],5,FALSE), 0)</f>
        <v>0</v>
      </c>
      <c r="BH99" s="36">
        <f>IFERROR(VLOOKUP($A99,Round56[],5,FALSE), 0)</f>
        <v>0</v>
      </c>
      <c r="BI99" s="36">
        <f>IFERROR(VLOOKUP($A99,Round57[],5,FALSE), 0)</f>
        <v>0</v>
      </c>
      <c r="BJ99" s="36">
        <f>IFERROR(VLOOKUP($A99,Round58[],5,FALSE), 0)</f>
        <v>0</v>
      </c>
      <c r="BK99" s="36">
        <f>IFERROR(VLOOKUP($A99,Round59[],5,FALSE), 0)</f>
        <v>0</v>
      </c>
      <c r="BL99" s="36">
        <f>IFERROR(VLOOKUP($A99,Round60[],5,FALSE), 0)</f>
        <v>0</v>
      </c>
      <c r="BM99" s="36">
        <f>IFERROR(VLOOKUP($A99,Round61[],5,FALSE), 0)</f>
        <v>0</v>
      </c>
      <c r="BN99" s="36">
        <f>IFERROR(VLOOKUP($A99,Round62[],5,FALSE), 0)</f>
        <v>0</v>
      </c>
    </row>
    <row r="100" spans="1:66" ht="22.5" x14ac:dyDescent="0.25">
      <c r="A100" s="1">
        <v>29577</v>
      </c>
      <c r="B100" s="39" t="s">
        <v>120</v>
      </c>
      <c r="C100" s="37">
        <f xml:space="preserve"> SUM(TotalPoints[[#This Row],[دور 1]:[دور 62]])</f>
        <v>5</v>
      </c>
      <c r="D100" s="42">
        <f>COUNTIF(TotalPoints[[#This Row],[دور 1]:[دور 62]], "&gt;0")</f>
        <v>4</v>
      </c>
      <c r="E100" s="36">
        <f>IFERROR(VLOOKUP($A100,Round01[],5,FALSE), 0)</f>
        <v>2</v>
      </c>
      <c r="F100" s="36">
        <f>IFERROR(VLOOKUP($A100,Round02[],5,FALSE), 0)</f>
        <v>0</v>
      </c>
      <c r="G100" s="36">
        <f>IFERROR(VLOOKUP($A100,Round03[],5,FALSE), 0)</f>
        <v>1</v>
      </c>
      <c r="H100" s="36">
        <f>IFERROR(VLOOKUP($A100,Round04[],5,FALSE), 0)</f>
        <v>1</v>
      </c>
      <c r="I100" s="36">
        <f>IFERROR(VLOOKUP($A100,Round05[],5,FALSE), 0)</f>
        <v>1</v>
      </c>
      <c r="J100" s="36">
        <f>IFERROR(VLOOKUP($A100,Round06[],5,FALSE), 0)</f>
        <v>0</v>
      </c>
      <c r="K100" s="1">
        <f>IFERROR(VLOOKUP($A100,Round07[],5,FALSE), 0)</f>
        <v>0</v>
      </c>
      <c r="L100" s="1">
        <f>IFERROR(VLOOKUP($A100,Round08[],5,FALSE), 0)</f>
        <v>0</v>
      </c>
      <c r="M100" s="1">
        <f>IFERROR(VLOOKUP($A100,Round09[],5,FALSE), 0)</f>
        <v>0</v>
      </c>
      <c r="N100" s="1">
        <f>IFERROR(VLOOKUP($A100,Round10[],5,FALSE), 0)</f>
        <v>0</v>
      </c>
      <c r="O100" s="1">
        <f>IFERROR(VLOOKUP($A100,Round11[],5,FALSE), 0)</f>
        <v>0</v>
      </c>
      <c r="P100" s="1">
        <f>IFERROR(VLOOKUP($A100,Round12[],5,FALSE), 0)</f>
        <v>0</v>
      </c>
      <c r="Q100" s="1">
        <f>IFERROR(VLOOKUP($A100,Round13[],5,FALSE), 0)</f>
        <v>0</v>
      </c>
      <c r="R100" s="1">
        <f>IFERROR(VLOOKUP($A100,Round14[],5,FALSE), 0)</f>
        <v>0</v>
      </c>
      <c r="S100" s="1">
        <f>IFERROR(VLOOKUP($A100,Round15[],5,FALSE), 0)</f>
        <v>0</v>
      </c>
      <c r="T100" s="1">
        <f>IFERROR(VLOOKUP($A100,Round16[],5,FALSE), 0)</f>
        <v>0</v>
      </c>
      <c r="U100" s="1">
        <f>IFERROR(VLOOKUP($A100,Round17[],5,FALSE), 0)</f>
        <v>0</v>
      </c>
      <c r="V100" s="1">
        <f>IFERROR(VLOOKUP($A100,Round18[],5,FALSE), 0)</f>
        <v>0</v>
      </c>
      <c r="W100" s="1">
        <f>IFERROR(VLOOKUP($A100,Round19[],5,FALSE), 0)</f>
        <v>0</v>
      </c>
      <c r="X100" s="1">
        <f>IFERROR(VLOOKUP($A100,Round20[],5,FALSE), 0)</f>
        <v>0</v>
      </c>
      <c r="Y100" s="1">
        <f>IFERROR(VLOOKUP($A100,Round21[],5,FALSE), 0)</f>
        <v>0</v>
      </c>
      <c r="Z100" s="1">
        <f>IFERROR(VLOOKUP($A100,Round22[],5,FALSE), 0)</f>
        <v>0</v>
      </c>
      <c r="AA100" s="1">
        <f>IFERROR(VLOOKUP($A100,Round23[],5,FALSE), 0)</f>
        <v>0</v>
      </c>
      <c r="AB100" s="1">
        <f>IFERROR(VLOOKUP($A100,'دور 24'!$A$2:$E$41,5,FALSE), 0)</f>
        <v>0</v>
      </c>
      <c r="AC100" s="1">
        <f>IFERROR(VLOOKUP($A100,Round25[],5,FALSE), 0)</f>
        <v>0</v>
      </c>
      <c r="AD100" s="1">
        <f>IFERROR(VLOOKUP($A100,Round26[],5,FALSE), 0)</f>
        <v>0</v>
      </c>
      <c r="AE100" s="1">
        <f>IFERROR(VLOOKUP($A100,Round27[],5,FALSE), 0)</f>
        <v>0</v>
      </c>
      <c r="AF100" s="1">
        <f>IFERROR(VLOOKUP($A100,Round28[],5,FALSE), 0)</f>
        <v>0</v>
      </c>
      <c r="AG100" s="1">
        <f>IFERROR(VLOOKUP($A100,Round29[],5,FALSE), 0)</f>
        <v>0</v>
      </c>
      <c r="AH100" s="1">
        <f>IFERROR(VLOOKUP($A100,Round30[],5,FALSE), 0)</f>
        <v>0</v>
      </c>
      <c r="AI100" s="1">
        <f>IFERROR(VLOOKUP($A100,Round31[],5,FALSE), 0)</f>
        <v>0</v>
      </c>
      <c r="AJ100" s="1">
        <f>IFERROR(VLOOKUP($A100,Round32[],5,FALSE), 0)</f>
        <v>0</v>
      </c>
      <c r="AK100" s="1">
        <f>IFERROR(VLOOKUP($A100,Round33[],5,FALSE), 0)</f>
        <v>0</v>
      </c>
      <c r="AL100" s="1">
        <f>IFERROR(VLOOKUP($A100,Round34[],5,FALSE), 0)</f>
        <v>0</v>
      </c>
      <c r="AM100" s="1">
        <f>IFERROR(VLOOKUP($A100,Round35[],5,FALSE), 0)</f>
        <v>0</v>
      </c>
      <c r="AN100" s="1">
        <f>IFERROR(VLOOKUP($A100,Round36[],5,FALSE), 0)</f>
        <v>0</v>
      </c>
      <c r="AO100" s="1">
        <f>IFERROR(VLOOKUP($A100,Round37[],5,FALSE), 0)</f>
        <v>0</v>
      </c>
      <c r="AP100" s="1">
        <f>IFERROR(VLOOKUP($A100,Round38[],5,FALSE), 0)</f>
        <v>0</v>
      </c>
      <c r="AQ100" s="1">
        <f>IFERROR(VLOOKUP($A100,Round39[],5,FALSE), 0)</f>
        <v>0</v>
      </c>
      <c r="AR100" s="1">
        <f>IFERROR(VLOOKUP($A100,Round40[],5,FALSE), 0)</f>
        <v>0</v>
      </c>
      <c r="AS100" s="1">
        <f>IFERROR(VLOOKUP($A100,Round41[],5,FALSE), 0)</f>
        <v>0</v>
      </c>
      <c r="AT100" s="1">
        <f>IFERROR(VLOOKUP($A100,Round42[],5,FALSE), 0)</f>
        <v>0</v>
      </c>
      <c r="AU100" s="1">
        <f>IFERROR(VLOOKUP($A100,Round43[],5,FALSE), 0)</f>
        <v>0</v>
      </c>
      <c r="AV100" s="1">
        <f>IFERROR(VLOOKUP($A100,Round44[],5,FALSE), 0)</f>
        <v>0</v>
      </c>
      <c r="AW100" s="1">
        <f>IFERROR(VLOOKUP($A100,Round45[],5,FALSE), 0)</f>
        <v>0</v>
      </c>
      <c r="AX100" s="1">
        <f>IFERROR(VLOOKUP($A100,Round46[],5,FALSE), 0)</f>
        <v>0</v>
      </c>
      <c r="AY100" s="1">
        <f>IFERROR(VLOOKUP($A100,Round47[],5,FALSE), 0)</f>
        <v>0</v>
      </c>
      <c r="AZ100" s="1">
        <f>IFERROR(VLOOKUP($A100,Round48[],5,FALSE), 0)</f>
        <v>0</v>
      </c>
      <c r="BA100" s="1">
        <f>IFERROR(VLOOKUP($A100,Round49[],5,FALSE), 0)</f>
        <v>0</v>
      </c>
      <c r="BB100" s="1">
        <f>IFERROR(VLOOKUP($A100,Round50[],5,FALSE), 0)</f>
        <v>0</v>
      </c>
      <c r="BC100" s="1">
        <f>IFERROR(VLOOKUP($A100,Round51[],5,FALSE), 0)</f>
        <v>0</v>
      </c>
      <c r="BD100" s="1">
        <f>IFERROR(VLOOKUP($A100,Round52[],5,FALSE), 0)</f>
        <v>0</v>
      </c>
      <c r="BE100" s="1">
        <f>IFERROR(VLOOKUP($A100,Round53[],5,FALSE), 0)</f>
        <v>0</v>
      </c>
      <c r="BF100" s="1">
        <f>IFERROR(VLOOKUP($A100,Round54[],5,FALSE), 0)</f>
        <v>0</v>
      </c>
      <c r="BG100" s="1">
        <f>IFERROR(VLOOKUP($A100,Round55[],5,FALSE), 0)</f>
        <v>0</v>
      </c>
      <c r="BH100" s="1">
        <f>IFERROR(VLOOKUP($A100,Round56[],5,FALSE), 0)</f>
        <v>0</v>
      </c>
      <c r="BI100" s="1">
        <f>IFERROR(VLOOKUP($A100,Round57[],5,FALSE), 0)</f>
        <v>0</v>
      </c>
      <c r="BJ100" s="1">
        <f>IFERROR(VLOOKUP($A100,Round58[],5,FALSE), 0)</f>
        <v>0</v>
      </c>
      <c r="BK100" s="1">
        <f>IFERROR(VLOOKUP($A100,Round59[],5,FALSE), 0)</f>
        <v>0</v>
      </c>
      <c r="BL100" s="1">
        <f>IFERROR(VLOOKUP($A100,Round60[],5,FALSE), 0)</f>
        <v>0</v>
      </c>
      <c r="BM100" s="36">
        <f>IFERROR(VLOOKUP($A100,Round61[],5,FALSE), 0)</f>
        <v>0</v>
      </c>
      <c r="BN100" s="36">
        <f>IFERROR(VLOOKUP($A100,Round62[],5,FALSE), 0)</f>
        <v>0</v>
      </c>
    </row>
    <row r="101" spans="1:66" ht="22.5" x14ac:dyDescent="0.25">
      <c r="A101" s="1">
        <v>24192</v>
      </c>
      <c r="B101" s="39" t="s">
        <v>99</v>
      </c>
      <c r="C101" s="37">
        <f xml:space="preserve"> SUM(TotalPoints[[#This Row],[دور 1]:[دور 62]])</f>
        <v>5</v>
      </c>
      <c r="D101" s="42">
        <f>COUNTIF(TotalPoints[[#This Row],[دور 1]:[دور 62]], "&gt;0")</f>
        <v>3</v>
      </c>
      <c r="E101" s="36">
        <f>IFERROR(VLOOKUP($A101,Round01[],5,FALSE), 0)</f>
        <v>3</v>
      </c>
      <c r="F101" s="36">
        <f>IFERROR(VLOOKUP($A101,Round02[],5,FALSE), 0)</f>
        <v>0</v>
      </c>
      <c r="G101" s="36">
        <f>IFERROR(VLOOKUP($A101,Round03[],5,FALSE), 0)</f>
        <v>0</v>
      </c>
      <c r="H101" s="36">
        <f>IFERROR(VLOOKUP($A101,Round04[],5,FALSE), 0)</f>
        <v>0</v>
      </c>
      <c r="I101" s="36">
        <f>IFERROR(VLOOKUP($A101,Round05[],5,FALSE), 0)</f>
        <v>0</v>
      </c>
      <c r="J101" s="36">
        <f>IFERROR(VLOOKUP($A101,Round06[],5,FALSE), 0)</f>
        <v>0</v>
      </c>
      <c r="K101" s="36">
        <f>IFERROR(VLOOKUP($A101,Round07[],5,FALSE), 0)</f>
        <v>0</v>
      </c>
      <c r="L101" s="36">
        <f>IFERROR(VLOOKUP($A101,Round08[],5,FALSE), 0)</f>
        <v>0</v>
      </c>
      <c r="M101" s="36">
        <f>IFERROR(VLOOKUP($A101,Round09[],5,FALSE), 0)</f>
        <v>0</v>
      </c>
      <c r="N101" s="36">
        <f>IFERROR(VLOOKUP($A101,Round10[],5,FALSE), 0)</f>
        <v>1</v>
      </c>
      <c r="O101" s="36">
        <f>IFERROR(VLOOKUP($A101,Round11[],5,FALSE), 0)</f>
        <v>0</v>
      </c>
      <c r="P101" s="36">
        <f>IFERROR(VLOOKUP($A101,Round12[],5,FALSE), 0)</f>
        <v>1</v>
      </c>
      <c r="Q101" s="36">
        <f>IFERROR(VLOOKUP($A101,Round13[],5,FALSE), 0)</f>
        <v>0</v>
      </c>
      <c r="R101" s="36">
        <f>IFERROR(VLOOKUP($A101,Round14[],5,FALSE), 0)</f>
        <v>0</v>
      </c>
      <c r="S101" s="36">
        <f>IFERROR(VLOOKUP($A101,Round15[],5,FALSE), 0)</f>
        <v>0</v>
      </c>
      <c r="T101" s="36">
        <f>IFERROR(VLOOKUP($A101,Round16[],5,FALSE), 0)</f>
        <v>0</v>
      </c>
      <c r="U101" s="36">
        <f>IFERROR(VLOOKUP($A101,Round17[],5,FALSE), 0)</f>
        <v>0</v>
      </c>
      <c r="V101" s="36">
        <f>IFERROR(VLOOKUP($A101,Round18[],5,FALSE), 0)</f>
        <v>0</v>
      </c>
      <c r="W101" s="36">
        <f>IFERROR(VLOOKUP($A101,Round19[],5,FALSE), 0)</f>
        <v>0</v>
      </c>
      <c r="X101" s="36">
        <f>IFERROR(VLOOKUP($A101,Round20[],5,FALSE), 0)</f>
        <v>0</v>
      </c>
      <c r="Y101" s="36">
        <f>IFERROR(VLOOKUP($A101,Round21[],5,FALSE), 0)</f>
        <v>0</v>
      </c>
      <c r="Z101" s="36">
        <f>IFERROR(VLOOKUP($A101,Round22[],5,FALSE), 0)</f>
        <v>0</v>
      </c>
      <c r="AA101" s="36">
        <f>IFERROR(VLOOKUP($A101,Round23[],5,FALSE), 0)</f>
        <v>0</v>
      </c>
      <c r="AB101" s="36">
        <f>IFERROR(VLOOKUP($A101,'دور 24'!$A$2:$E$41,5,FALSE), 0)</f>
        <v>0</v>
      </c>
      <c r="AC101" s="36">
        <f>IFERROR(VLOOKUP($A101,Round25[],5,FALSE), 0)</f>
        <v>0</v>
      </c>
      <c r="AD101" s="36">
        <f>IFERROR(VLOOKUP($A101,Round26[],5,FALSE), 0)</f>
        <v>0</v>
      </c>
      <c r="AE101" s="36">
        <f>IFERROR(VLOOKUP($A101,Round27[],5,FALSE), 0)</f>
        <v>0</v>
      </c>
      <c r="AF101" s="36">
        <f>IFERROR(VLOOKUP($A101,Round28[],5,FALSE), 0)</f>
        <v>0</v>
      </c>
      <c r="AG101" s="36">
        <f>IFERROR(VLOOKUP($A101,Round29[],5,FALSE), 0)</f>
        <v>0</v>
      </c>
      <c r="AH101" s="36">
        <f>IFERROR(VLOOKUP($A101,Round30[],5,FALSE), 0)</f>
        <v>0</v>
      </c>
      <c r="AI101" s="36">
        <f>IFERROR(VLOOKUP($A101,Round31[],5,FALSE), 0)</f>
        <v>0</v>
      </c>
      <c r="AJ101" s="36">
        <f>IFERROR(VLOOKUP($A101,Round32[],5,FALSE), 0)</f>
        <v>0</v>
      </c>
      <c r="AK101" s="36">
        <f>IFERROR(VLOOKUP($A101,Round33[],5,FALSE), 0)</f>
        <v>0</v>
      </c>
      <c r="AL101" s="36">
        <f>IFERROR(VLOOKUP($A101,Round34[],5,FALSE), 0)</f>
        <v>0</v>
      </c>
      <c r="AM101" s="36">
        <f>IFERROR(VLOOKUP($A101,Round35[],5,FALSE), 0)</f>
        <v>0</v>
      </c>
      <c r="AN101" s="36">
        <f>IFERROR(VLOOKUP($A101,Round36[],5,FALSE), 0)</f>
        <v>0</v>
      </c>
      <c r="AO101" s="36">
        <f>IFERROR(VLOOKUP($A101,Round37[],5,FALSE), 0)</f>
        <v>0</v>
      </c>
      <c r="AP101" s="36">
        <f>IFERROR(VLOOKUP($A101,Round38[],5,FALSE), 0)</f>
        <v>0</v>
      </c>
      <c r="AQ101" s="36">
        <f>IFERROR(VLOOKUP($A101,Round39[],5,FALSE), 0)</f>
        <v>0</v>
      </c>
      <c r="AR101" s="36">
        <f>IFERROR(VLOOKUP($A101,Round40[],5,FALSE), 0)</f>
        <v>0</v>
      </c>
      <c r="AS101" s="36">
        <f>IFERROR(VLOOKUP($A101,Round41[],5,FALSE), 0)</f>
        <v>0</v>
      </c>
      <c r="AT101" s="36">
        <f>IFERROR(VLOOKUP($A101,Round42[],5,FALSE), 0)</f>
        <v>0</v>
      </c>
      <c r="AU101" s="36">
        <f>IFERROR(VLOOKUP($A101,Round43[],5,FALSE), 0)</f>
        <v>0</v>
      </c>
      <c r="AV101" s="36">
        <f>IFERROR(VLOOKUP($A101,Round44[],5,FALSE), 0)</f>
        <v>0</v>
      </c>
      <c r="AW101" s="36">
        <f>IFERROR(VLOOKUP($A101,Round45[],5,FALSE), 0)</f>
        <v>0</v>
      </c>
      <c r="AX101" s="36">
        <f>IFERROR(VLOOKUP($A101,Round46[],5,FALSE), 0)</f>
        <v>0</v>
      </c>
      <c r="AY101" s="36">
        <f>IFERROR(VLOOKUP($A101,Round47[],5,FALSE), 0)</f>
        <v>0</v>
      </c>
      <c r="AZ101" s="36">
        <f>IFERROR(VLOOKUP($A101,Round48[],5,FALSE), 0)</f>
        <v>0</v>
      </c>
      <c r="BA101" s="36">
        <f>IFERROR(VLOOKUP($A101,Round49[],5,FALSE), 0)</f>
        <v>0</v>
      </c>
      <c r="BB101" s="36">
        <f>IFERROR(VLOOKUP($A101,Round50[],5,FALSE), 0)</f>
        <v>0</v>
      </c>
      <c r="BC101" s="36">
        <f>IFERROR(VLOOKUP($A101,Round51[],5,FALSE), 0)</f>
        <v>0</v>
      </c>
      <c r="BD101" s="36">
        <f>IFERROR(VLOOKUP($A101,Round52[],5,FALSE), 0)</f>
        <v>0</v>
      </c>
      <c r="BE101" s="36">
        <f>IFERROR(VLOOKUP($A101,Round53[],5,FALSE), 0)</f>
        <v>0</v>
      </c>
      <c r="BF101" s="36">
        <f>IFERROR(VLOOKUP($A101,Round54[],5,FALSE), 0)</f>
        <v>0</v>
      </c>
      <c r="BG101" s="36">
        <f>IFERROR(VLOOKUP($A101,Round55[],5,FALSE), 0)</f>
        <v>0</v>
      </c>
      <c r="BH101" s="36">
        <f>IFERROR(VLOOKUP($A101,Round56[],5,FALSE), 0)</f>
        <v>0</v>
      </c>
      <c r="BI101" s="36">
        <f>IFERROR(VLOOKUP($A101,Round57[],5,FALSE), 0)</f>
        <v>0</v>
      </c>
      <c r="BJ101" s="36">
        <f>IFERROR(VLOOKUP($A101,Round58[],5,FALSE), 0)</f>
        <v>0</v>
      </c>
      <c r="BK101" s="36">
        <f>IFERROR(VLOOKUP($A101,Round59[],5,FALSE), 0)</f>
        <v>0</v>
      </c>
      <c r="BL101" s="36">
        <f>IFERROR(VLOOKUP($A101,Round60[],5,FALSE), 0)</f>
        <v>0</v>
      </c>
      <c r="BM101" s="36">
        <f>IFERROR(VLOOKUP($A101,Round61[],5,FALSE), 0)</f>
        <v>0</v>
      </c>
      <c r="BN101" s="36">
        <f>IFERROR(VLOOKUP($A101,Round62[],5,FALSE), 0)</f>
        <v>0</v>
      </c>
    </row>
    <row r="102" spans="1:66" ht="22.5" x14ac:dyDescent="0.25">
      <c r="A102" s="1">
        <v>4850</v>
      </c>
      <c r="B102" s="39" t="s">
        <v>285</v>
      </c>
      <c r="C102" s="37">
        <f xml:space="preserve"> SUM(TotalPoints[[#This Row],[دور 1]:[دور 62]])</f>
        <v>5</v>
      </c>
      <c r="D102" s="42">
        <f>COUNTIF(TotalPoints[[#This Row],[دور 1]:[دور 62]], "&gt;0")</f>
        <v>1</v>
      </c>
      <c r="E102" s="36">
        <f>IFERROR(VLOOKUP($A102,Round01[],5,FALSE), 0)</f>
        <v>0</v>
      </c>
      <c r="F102" s="36">
        <f>IFERROR(VLOOKUP($A102,Round02[],5,FALSE), 0)</f>
        <v>0</v>
      </c>
      <c r="G102" s="36">
        <f>IFERROR(VLOOKUP($A102,Round03[],5,FALSE), 0)</f>
        <v>0</v>
      </c>
      <c r="H102" s="36">
        <f>IFERROR(VLOOKUP($A102,Round04[],5,FALSE), 0)</f>
        <v>0</v>
      </c>
      <c r="I102" s="36">
        <f>IFERROR(VLOOKUP($A102,Round05[],5,FALSE), 0)</f>
        <v>0</v>
      </c>
      <c r="J102" s="36">
        <f>IFERROR(VLOOKUP($A102,Round06[],5,FALSE), 0)</f>
        <v>0</v>
      </c>
      <c r="K102" s="36">
        <f>IFERROR(VLOOKUP($A102,Round07[],5,FALSE), 0)</f>
        <v>0</v>
      </c>
      <c r="L102" s="36">
        <f>IFERROR(VLOOKUP($A102,Round08[],5,FALSE), 0)</f>
        <v>0</v>
      </c>
      <c r="M102" s="36">
        <f>IFERROR(VLOOKUP($A102,Round09[],5,FALSE), 0)</f>
        <v>0</v>
      </c>
      <c r="N102" s="36">
        <f>IFERROR(VLOOKUP($A102,Round10[],5,FALSE), 0)</f>
        <v>0</v>
      </c>
      <c r="O102" s="36">
        <f>IFERROR(VLOOKUP($A102,Round11[],5,FALSE), 0)</f>
        <v>0</v>
      </c>
      <c r="P102" s="36">
        <f>IFERROR(VLOOKUP($A102,Round12[],5,FALSE), 0)</f>
        <v>0</v>
      </c>
      <c r="Q102" s="36">
        <f>IFERROR(VLOOKUP($A102,Round13[],5,FALSE), 0)</f>
        <v>0</v>
      </c>
      <c r="R102" s="36">
        <f>IFERROR(VLOOKUP($A102,Round14[],5,FALSE), 0)</f>
        <v>0</v>
      </c>
      <c r="S102" s="36">
        <f>IFERROR(VLOOKUP($A102,Round15[],5,FALSE), 0)</f>
        <v>0</v>
      </c>
      <c r="T102" s="36">
        <f>IFERROR(VLOOKUP($A102,Round16[],5,FALSE), 0)</f>
        <v>0</v>
      </c>
      <c r="U102" s="36">
        <f>IFERROR(VLOOKUP($A102,Round17[],5,FALSE), 0)</f>
        <v>0</v>
      </c>
      <c r="V102" s="36">
        <f>IFERROR(VLOOKUP($A102,Round18[],5,FALSE), 0)</f>
        <v>0</v>
      </c>
      <c r="W102" s="36">
        <f>IFERROR(VLOOKUP($A102,Round19[],5,FALSE), 0)</f>
        <v>0</v>
      </c>
      <c r="X102" s="36">
        <f>IFERROR(VLOOKUP($A102,Round20[],5,FALSE), 0)</f>
        <v>0</v>
      </c>
      <c r="Y102" s="36">
        <f>IFERROR(VLOOKUP($A102,Round21[],5,FALSE), 0)</f>
        <v>0</v>
      </c>
      <c r="Z102" s="36">
        <f>IFERROR(VLOOKUP($A102,Round22[],5,FALSE), 0)</f>
        <v>0</v>
      </c>
      <c r="AA102" s="36">
        <f>IFERROR(VLOOKUP($A102,Round23[],5,FALSE), 0)</f>
        <v>0</v>
      </c>
      <c r="AB102" s="36">
        <f>IFERROR(VLOOKUP($A102,'دور 24'!$A$2:$E$41,5,FALSE), 0)</f>
        <v>0</v>
      </c>
      <c r="AC102" s="36">
        <f>IFERROR(VLOOKUP($A102,Round25[],5,FALSE), 0)</f>
        <v>0</v>
      </c>
      <c r="AD102" s="36">
        <f>IFERROR(VLOOKUP($A102,Round26[],5,FALSE), 0)</f>
        <v>0</v>
      </c>
      <c r="AE102" s="36">
        <f>IFERROR(VLOOKUP($A102,Round27[],5,FALSE), 0)</f>
        <v>0</v>
      </c>
      <c r="AF102" s="36">
        <f>IFERROR(VLOOKUP($A102,Round28[],5,FALSE), 0)</f>
        <v>0</v>
      </c>
      <c r="AG102" s="36">
        <f>IFERROR(VLOOKUP($A102,Round29[],5,FALSE), 0)</f>
        <v>0</v>
      </c>
      <c r="AH102" s="36">
        <f>IFERROR(VLOOKUP($A102,Round30[],5,FALSE), 0)</f>
        <v>0</v>
      </c>
      <c r="AI102" s="36">
        <f>IFERROR(VLOOKUP($A102,Round31[],5,FALSE), 0)</f>
        <v>0</v>
      </c>
      <c r="AJ102" s="36">
        <f>IFERROR(VLOOKUP($A102,Round32[],5,FALSE), 0)</f>
        <v>0</v>
      </c>
      <c r="AK102" s="36">
        <f>IFERROR(VLOOKUP($A102,Round33[],5,FALSE), 0)</f>
        <v>0</v>
      </c>
      <c r="AL102" s="36">
        <f>IFERROR(VLOOKUP($A102,Round34[],5,FALSE), 0)</f>
        <v>5</v>
      </c>
      <c r="AM102" s="36">
        <f>IFERROR(VLOOKUP($A102,Round35[],5,FALSE), 0)</f>
        <v>0</v>
      </c>
      <c r="AN102" s="36">
        <f>IFERROR(VLOOKUP($A102,Round36[],5,FALSE), 0)</f>
        <v>0</v>
      </c>
      <c r="AO102" s="36">
        <f>IFERROR(VLOOKUP($A102,Round37[],5,FALSE), 0)</f>
        <v>0</v>
      </c>
      <c r="AP102" s="36">
        <f>IFERROR(VLOOKUP($A102,Round38[],5,FALSE), 0)</f>
        <v>0</v>
      </c>
      <c r="AQ102" s="36">
        <f>IFERROR(VLOOKUP($A102,Round39[],5,FALSE), 0)</f>
        <v>0</v>
      </c>
      <c r="AR102" s="36">
        <f>IFERROR(VLOOKUP($A102,Round40[],5,FALSE), 0)</f>
        <v>0</v>
      </c>
      <c r="AS102" s="36">
        <f>IFERROR(VLOOKUP($A102,Round41[],5,FALSE), 0)</f>
        <v>0</v>
      </c>
      <c r="AT102" s="36">
        <f>IFERROR(VLOOKUP($A102,Round42[],5,FALSE), 0)</f>
        <v>0</v>
      </c>
      <c r="AU102" s="36">
        <f>IFERROR(VLOOKUP($A102,Round43[],5,FALSE), 0)</f>
        <v>0</v>
      </c>
      <c r="AV102" s="36">
        <f>IFERROR(VLOOKUP($A102,Round44[],5,FALSE), 0)</f>
        <v>0</v>
      </c>
      <c r="AW102" s="36">
        <f>IFERROR(VLOOKUP($A102,Round45[],5,FALSE), 0)</f>
        <v>0</v>
      </c>
      <c r="AX102" s="36">
        <f>IFERROR(VLOOKUP($A102,Round46[],5,FALSE), 0)</f>
        <v>0</v>
      </c>
      <c r="AY102" s="36">
        <f>IFERROR(VLOOKUP($A102,Round47[],5,FALSE), 0)</f>
        <v>0</v>
      </c>
      <c r="AZ102" s="36">
        <f>IFERROR(VLOOKUP($A102,Round48[],5,FALSE), 0)</f>
        <v>0</v>
      </c>
      <c r="BA102" s="36">
        <f>IFERROR(VLOOKUP($A102,Round49[],5,FALSE), 0)</f>
        <v>0</v>
      </c>
      <c r="BB102" s="36">
        <f>IFERROR(VLOOKUP($A102,Round50[],5,FALSE), 0)</f>
        <v>0</v>
      </c>
      <c r="BC102" s="36">
        <f>IFERROR(VLOOKUP($A102,Round51[],5,FALSE), 0)</f>
        <v>0</v>
      </c>
      <c r="BD102" s="36">
        <f>IFERROR(VLOOKUP($A102,Round52[],5,FALSE), 0)</f>
        <v>0</v>
      </c>
      <c r="BE102" s="36">
        <f>IFERROR(VLOOKUP($A102,Round53[],5,FALSE), 0)</f>
        <v>0</v>
      </c>
      <c r="BF102" s="36">
        <f>IFERROR(VLOOKUP($A102,Round54[],5,FALSE), 0)</f>
        <v>0</v>
      </c>
      <c r="BG102" s="36">
        <f>IFERROR(VLOOKUP($A102,Round55[],5,FALSE), 0)</f>
        <v>0</v>
      </c>
      <c r="BH102" s="36">
        <f>IFERROR(VLOOKUP($A102,Round56[],5,FALSE), 0)</f>
        <v>0</v>
      </c>
      <c r="BI102" s="36">
        <f>IFERROR(VLOOKUP($A102,Round57[],5,FALSE), 0)</f>
        <v>0</v>
      </c>
      <c r="BJ102" s="36">
        <f>IFERROR(VLOOKUP($A102,Round58[],5,FALSE), 0)</f>
        <v>0</v>
      </c>
      <c r="BK102" s="36">
        <f>IFERROR(VLOOKUP($A102,Round59[],5,FALSE), 0)</f>
        <v>0</v>
      </c>
      <c r="BL102" s="36">
        <f>IFERROR(VLOOKUP($A102,Round60[],5,FALSE), 0)</f>
        <v>0</v>
      </c>
      <c r="BM102" s="36">
        <f>IFERROR(VLOOKUP($A102,Round61[],5,FALSE), 0)</f>
        <v>0</v>
      </c>
      <c r="BN102" s="36">
        <f>IFERROR(VLOOKUP($A102,Round62[],5,FALSE), 0)</f>
        <v>0</v>
      </c>
    </row>
    <row r="103" spans="1:66" ht="22.5" x14ac:dyDescent="0.25">
      <c r="A103" s="1">
        <v>29728</v>
      </c>
      <c r="B103" s="39" t="s">
        <v>245</v>
      </c>
      <c r="C103" s="37">
        <f xml:space="preserve"> SUM(TotalPoints[[#This Row],[دور 1]:[دور 62]])</f>
        <v>4</v>
      </c>
      <c r="D103" s="42">
        <f>COUNTIF(TotalPoints[[#This Row],[دور 1]:[دور 62]], "&gt;0")</f>
        <v>1</v>
      </c>
      <c r="E103" s="36">
        <f>IFERROR(VLOOKUP($A103,Round01[],5,FALSE), 0)</f>
        <v>0</v>
      </c>
      <c r="F103" s="36">
        <f>IFERROR(VLOOKUP($A103,Round02[],5,FALSE), 0)</f>
        <v>0</v>
      </c>
      <c r="G103" s="36">
        <f>IFERROR(VLOOKUP($A103,Round03[],5,FALSE), 0)</f>
        <v>0</v>
      </c>
      <c r="H103" s="36">
        <f>IFERROR(VLOOKUP($A103,Round04[],5,FALSE), 0)</f>
        <v>0</v>
      </c>
      <c r="I103" s="36">
        <f>IFERROR(VLOOKUP($A103,Round05[],5,FALSE), 0)</f>
        <v>0</v>
      </c>
      <c r="J103" s="36">
        <f>IFERROR(VLOOKUP($A103,Round06[],5,FALSE), 0)</f>
        <v>0</v>
      </c>
      <c r="K103" s="36">
        <f>IFERROR(VLOOKUP($A103,Round07[],5,FALSE), 0)</f>
        <v>0</v>
      </c>
      <c r="L103" s="36">
        <f>IFERROR(VLOOKUP($A103,Round08[],5,FALSE), 0)</f>
        <v>0</v>
      </c>
      <c r="M103" s="36">
        <f>IFERROR(VLOOKUP($A103,Round09[],5,FALSE), 0)</f>
        <v>0</v>
      </c>
      <c r="N103" s="36">
        <f>IFERROR(VLOOKUP($A103,Round10[],5,FALSE), 0)</f>
        <v>0</v>
      </c>
      <c r="O103" s="36">
        <f>IFERROR(VLOOKUP($A103,Round11[],5,FALSE), 0)</f>
        <v>4</v>
      </c>
      <c r="P103" s="36">
        <f>IFERROR(VLOOKUP($A103,Round12[],5,FALSE), 0)</f>
        <v>0</v>
      </c>
      <c r="Q103" s="36">
        <f>IFERROR(VLOOKUP($A103,Round13[],5,FALSE), 0)</f>
        <v>0</v>
      </c>
      <c r="R103" s="36">
        <f>IFERROR(VLOOKUP($A103,Round14[],5,FALSE), 0)</f>
        <v>0</v>
      </c>
      <c r="S103" s="36">
        <f>IFERROR(VLOOKUP($A103,Round15[],5,FALSE), 0)</f>
        <v>0</v>
      </c>
      <c r="T103" s="36">
        <f>IFERROR(VLOOKUP($A103,Round16[],5,FALSE), 0)</f>
        <v>0</v>
      </c>
      <c r="U103" s="36">
        <f>IFERROR(VLOOKUP($A103,Round17[],5,FALSE), 0)</f>
        <v>0</v>
      </c>
      <c r="V103" s="36">
        <f>IFERROR(VLOOKUP($A103,Round18[],5,FALSE), 0)</f>
        <v>0</v>
      </c>
      <c r="W103" s="36">
        <f>IFERROR(VLOOKUP($A103,Round19[],5,FALSE), 0)</f>
        <v>0</v>
      </c>
      <c r="X103" s="36">
        <f>IFERROR(VLOOKUP($A103,Round20[],5,FALSE), 0)</f>
        <v>0</v>
      </c>
      <c r="Y103" s="36">
        <f>IFERROR(VLOOKUP($A103,Round21[],5,FALSE), 0)</f>
        <v>0</v>
      </c>
      <c r="Z103" s="36">
        <f>IFERROR(VLOOKUP($A103,Round22[],5,FALSE), 0)</f>
        <v>0</v>
      </c>
      <c r="AA103" s="36">
        <f>IFERROR(VLOOKUP($A103,Round23[],5,FALSE), 0)</f>
        <v>0</v>
      </c>
      <c r="AB103" s="36">
        <f>IFERROR(VLOOKUP($A103,'دور 24'!$A$2:$E$41,5,FALSE), 0)</f>
        <v>0</v>
      </c>
      <c r="AC103" s="36">
        <f>IFERROR(VLOOKUP($A103,Round25[],5,FALSE), 0)</f>
        <v>0</v>
      </c>
      <c r="AD103" s="36">
        <f>IFERROR(VLOOKUP($A103,Round26[],5,FALSE), 0)</f>
        <v>0</v>
      </c>
      <c r="AE103" s="36">
        <f>IFERROR(VLOOKUP($A103,Round27[],5,FALSE), 0)</f>
        <v>0</v>
      </c>
      <c r="AF103" s="36">
        <f>IFERROR(VLOOKUP($A103,Round28[],5,FALSE), 0)</f>
        <v>0</v>
      </c>
      <c r="AG103" s="36">
        <f>IFERROR(VLOOKUP($A103,Round29[],5,FALSE), 0)</f>
        <v>0</v>
      </c>
      <c r="AH103" s="36">
        <f>IFERROR(VLOOKUP($A103,Round30[],5,FALSE), 0)</f>
        <v>0</v>
      </c>
      <c r="AI103" s="36">
        <f>IFERROR(VLOOKUP($A103,Round31[],5,FALSE), 0)</f>
        <v>0</v>
      </c>
      <c r="AJ103" s="36">
        <f>IFERROR(VLOOKUP($A103,Round32[],5,FALSE), 0)</f>
        <v>0</v>
      </c>
      <c r="AK103" s="36">
        <f>IFERROR(VLOOKUP($A103,Round33[],5,FALSE), 0)</f>
        <v>0</v>
      </c>
      <c r="AL103" s="36">
        <f>IFERROR(VLOOKUP($A103,Round34[],5,FALSE), 0)</f>
        <v>0</v>
      </c>
      <c r="AM103" s="36">
        <f>IFERROR(VLOOKUP($A103,Round35[],5,FALSE), 0)</f>
        <v>0</v>
      </c>
      <c r="AN103" s="36">
        <f>IFERROR(VLOOKUP($A103,Round36[],5,FALSE), 0)</f>
        <v>0</v>
      </c>
      <c r="AO103" s="36">
        <f>IFERROR(VLOOKUP($A103,Round37[],5,FALSE), 0)</f>
        <v>0</v>
      </c>
      <c r="AP103" s="36">
        <f>IFERROR(VLOOKUP($A103,Round38[],5,FALSE), 0)</f>
        <v>0</v>
      </c>
      <c r="AQ103" s="36">
        <f>IFERROR(VLOOKUP($A103,Round39[],5,FALSE), 0)</f>
        <v>0</v>
      </c>
      <c r="AR103" s="36">
        <f>IFERROR(VLOOKUP($A103,Round40[],5,FALSE), 0)</f>
        <v>0</v>
      </c>
      <c r="AS103" s="36">
        <f>IFERROR(VLOOKUP($A103,Round41[],5,FALSE), 0)</f>
        <v>0</v>
      </c>
      <c r="AT103" s="36">
        <f>IFERROR(VLOOKUP($A103,Round42[],5,FALSE), 0)</f>
        <v>0</v>
      </c>
      <c r="AU103" s="36">
        <f>IFERROR(VLOOKUP($A103,Round43[],5,FALSE), 0)</f>
        <v>0</v>
      </c>
      <c r="AV103" s="36">
        <f>IFERROR(VLOOKUP($A103,Round44[],5,FALSE), 0)</f>
        <v>0</v>
      </c>
      <c r="AW103" s="36">
        <f>IFERROR(VLOOKUP($A103,Round45[],5,FALSE), 0)</f>
        <v>0</v>
      </c>
      <c r="AX103" s="36">
        <f>IFERROR(VLOOKUP($A103,Round46[],5,FALSE), 0)</f>
        <v>0</v>
      </c>
      <c r="AY103" s="36">
        <f>IFERROR(VLOOKUP($A103,Round47[],5,FALSE), 0)</f>
        <v>0</v>
      </c>
      <c r="AZ103" s="36">
        <f>IFERROR(VLOOKUP($A103,Round48[],5,FALSE), 0)</f>
        <v>0</v>
      </c>
      <c r="BA103" s="36">
        <f>IFERROR(VLOOKUP($A103,Round49[],5,FALSE), 0)</f>
        <v>0</v>
      </c>
      <c r="BB103" s="36">
        <f>IFERROR(VLOOKUP($A103,Round50[],5,FALSE), 0)</f>
        <v>0</v>
      </c>
      <c r="BC103" s="36">
        <f>IFERROR(VLOOKUP($A103,Round51[],5,FALSE), 0)</f>
        <v>0</v>
      </c>
      <c r="BD103" s="36">
        <f>IFERROR(VLOOKUP($A103,Round52[],5,FALSE), 0)</f>
        <v>0</v>
      </c>
      <c r="BE103" s="36">
        <f>IFERROR(VLOOKUP($A103,Round53[],5,FALSE), 0)</f>
        <v>0</v>
      </c>
      <c r="BF103" s="36">
        <f>IFERROR(VLOOKUP($A103,Round54[],5,FALSE), 0)</f>
        <v>0</v>
      </c>
      <c r="BG103" s="36">
        <f>IFERROR(VLOOKUP($A103,Round55[],5,FALSE), 0)</f>
        <v>0</v>
      </c>
      <c r="BH103" s="36">
        <f>IFERROR(VLOOKUP($A103,Round56[],5,FALSE), 0)</f>
        <v>0</v>
      </c>
      <c r="BI103" s="36">
        <f>IFERROR(VLOOKUP($A103,Round57[],5,FALSE), 0)</f>
        <v>0</v>
      </c>
      <c r="BJ103" s="36">
        <f>IFERROR(VLOOKUP($A103,Round58[],5,FALSE), 0)</f>
        <v>0</v>
      </c>
      <c r="BK103" s="36">
        <f>IFERROR(VLOOKUP($A103,Round59[],5,FALSE), 0)</f>
        <v>0</v>
      </c>
      <c r="BL103" s="36">
        <f>IFERROR(VLOOKUP($A103,Round60[],5,FALSE), 0)</f>
        <v>0</v>
      </c>
      <c r="BM103" s="36">
        <f>IFERROR(VLOOKUP($A103,Round61[],5,FALSE), 0)</f>
        <v>0</v>
      </c>
      <c r="BN103" s="36">
        <f>IFERROR(VLOOKUP($A103,Round62[],5,FALSE), 0)</f>
        <v>0</v>
      </c>
    </row>
    <row r="104" spans="1:66" ht="22.5" x14ac:dyDescent="0.25">
      <c r="A104" s="1">
        <v>26950</v>
      </c>
      <c r="B104" s="39" t="s">
        <v>108</v>
      </c>
      <c r="C104" s="37">
        <f xml:space="preserve"> SUM(TotalPoints[[#This Row],[دور 1]:[دور 62]])</f>
        <v>4</v>
      </c>
      <c r="D104" s="42">
        <f>COUNTIF(TotalPoints[[#This Row],[دور 1]:[دور 62]], "&gt;0")</f>
        <v>3</v>
      </c>
      <c r="E104" s="36">
        <f>IFERROR(VLOOKUP($A104,Round01[],5,FALSE), 0)</f>
        <v>2</v>
      </c>
      <c r="F104" s="36">
        <f>IFERROR(VLOOKUP($A104,Round02[],5,FALSE), 0)</f>
        <v>0</v>
      </c>
      <c r="G104" s="36">
        <f>IFERROR(VLOOKUP($A104,Round03[],5,FALSE), 0)</f>
        <v>0</v>
      </c>
      <c r="H104" s="36">
        <f>IFERROR(VLOOKUP($A104,Round04[],5,FALSE), 0)</f>
        <v>1</v>
      </c>
      <c r="I104" s="36">
        <f>IFERROR(VLOOKUP($A104,Round05[],5,FALSE), 0)</f>
        <v>0</v>
      </c>
      <c r="J104" s="36">
        <f>IFERROR(VLOOKUP($A104,Round06[],5,FALSE), 0)</f>
        <v>0</v>
      </c>
      <c r="K104" s="36">
        <f>IFERROR(VLOOKUP($A104,Round07[],5,FALSE), 0)</f>
        <v>0</v>
      </c>
      <c r="L104" s="36">
        <f>IFERROR(VLOOKUP($A104,Round08[],5,FALSE), 0)</f>
        <v>0</v>
      </c>
      <c r="M104" s="36">
        <f>IFERROR(VLOOKUP($A104,Round09[],5,FALSE), 0)</f>
        <v>0</v>
      </c>
      <c r="N104" s="36">
        <f>IFERROR(VLOOKUP($A104,Round10[],5,FALSE), 0)</f>
        <v>1</v>
      </c>
      <c r="O104" s="36">
        <f>IFERROR(VLOOKUP($A104,Round11[],5,FALSE), 0)</f>
        <v>0</v>
      </c>
      <c r="P104" s="36">
        <f>IFERROR(VLOOKUP($A104,Round12[],5,FALSE), 0)</f>
        <v>0</v>
      </c>
      <c r="Q104" s="36">
        <f>IFERROR(VLOOKUP($A104,Round13[],5,FALSE), 0)</f>
        <v>0</v>
      </c>
      <c r="R104" s="36">
        <f>IFERROR(VLOOKUP($A104,Round14[],5,FALSE), 0)</f>
        <v>0</v>
      </c>
      <c r="S104" s="36">
        <f>IFERROR(VLOOKUP($A104,Round15[],5,FALSE), 0)</f>
        <v>0</v>
      </c>
      <c r="T104" s="36">
        <f>IFERROR(VLOOKUP($A104,Round16[],5,FALSE), 0)</f>
        <v>0</v>
      </c>
      <c r="U104" s="36">
        <f>IFERROR(VLOOKUP($A104,Round17[],5,FALSE), 0)</f>
        <v>0</v>
      </c>
      <c r="V104" s="36">
        <f>IFERROR(VLOOKUP($A104,Round18[],5,FALSE), 0)</f>
        <v>0</v>
      </c>
      <c r="W104" s="36">
        <f>IFERROR(VLOOKUP($A104,Round19[],5,FALSE), 0)</f>
        <v>0</v>
      </c>
      <c r="X104" s="36">
        <f>IFERROR(VLOOKUP($A104,Round20[],5,FALSE), 0)</f>
        <v>0</v>
      </c>
      <c r="Y104" s="36">
        <f>IFERROR(VLOOKUP($A104,Round21[],5,FALSE), 0)</f>
        <v>0</v>
      </c>
      <c r="Z104" s="36">
        <f>IFERROR(VLOOKUP($A104,Round22[],5,FALSE), 0)</f>
        <v>0</v>
      </c>
      <c r="AA104" s="36">
        <f>IFERROR(VLOOKUP($A104,Round23[],5,FALSE), 0)</f>
        <v>0</v>
      </c>
      <c r="AB104" s="36">
        <f>IFERROR(VLOOKUP($A104,'دور 24'!$A$2:$E$41,5,FALSE), 0)</f>
        <v>0</v>
      </c>
      <c r="AC104" s="36">
        <f>IFERROR(VLOOKUP($A104,Round25[],5,FALSE), 0)</f>
        <v>0</v>
      </c>
      <c r="AD104" s="36">
        <f>IFERROR(VLOOKUP($A104,Round26[],5,FALSE), 0)</f>
        <v>0</v>
      </c>
      <c r="AE104" s="36">
        <f>IFERROR(VLOOKUP($A104,Round27[],5,FALSE), 0)</f>
        <v>0</v>
      </c>
      <c r="AF104" s="36">
        <f>IFERROR(VLOOKUP($A104,Round28[],5,FALSE), 0)</f>
        <v>0</v>
      </c>
      <c r="AG104" s="36">
        <f>IFERROR(VLOOKUP($A104,Round29[],5,FALSE), 0)</f>
        <v>0</v>
      </c>
      <c r="AH104" s="36">
        <f>IFERROR(VLOOKUP($A104,Round30[],5,FALSE), 0)</f>
        <v>0</v>
      </c>
      <c r="AI104" s="36">
        <f>IFERROR(VLOOKUP($A104,Round31[],5,FALSE), 0)</f>
        <v>0</v>
      </c>
      <c r="AJ104" s="36">
        <f>IFERROR(VLOOKUP($A104,Round32[],5,FALSE), 0)</f>
        <v>0</v>
      </c>
      <c r="AK104" s="36">
        <f>IFERROR(VLOOKUP($A104,Round33[],5,FALSE), 0)</f>
        <v>0</v>
      </c>
      <c r="AL104" s="36">
        <f>IFERROR(VLOOKUP($A104,Round34[],5,FALSE), 0)</f>
        <v>0</v>
      </c>
      <c r="AM104" s="36">
        <f>IFERROR(VLOOKUP($A104,Round35[],5,FALSE), 0)</f>
        <v>0</v>
      </c>
      <c r="AN104" s="36">
        <f>IFERROR(VLOOKUP($A104,Round36[],5,FALSE), 0)</f>
        <v>0</v>
      </c>
      <c r="AO104" s="36">
        <f>IFERROR(VLOOKUP($A104,Round37[],5,FALSE), 0)</f>
        <v>0</v>
      </c>
      <c r="AP104" s="36">
        <f>IFERROR(VLOOKUP($A104,Round38[],5,FALSE), 0)</f>
        <v>0</v>
      </c>
      <c r="AQ104" s="36">
        <f>IFERROR(VLOOKUP($A104,Round39[],5,FALSE), 0)</f>
        <v>0</v>
      </c>
      <c r="AR104" s="36">
        <f>IFERROR(VLOOKUP($A104,Round40[],5,FALSE), 0)</f>
        <v>0</v>
      </c>
      <c r="AS104" s="36">
        <f>IFERROR(VLOOKUP($A104,Round41[],5,FALSE), 0)</f>
        <v>0</v>
      </c>
      <c r="AT104" s="36">
        <f>IFERROR(VLOOKUP($A104,Round42[],5,FALSE), 0)</f>
        <v>0</v>
      </c>
      <c r="AU104" s="36">
        <f>IFERROR(VLOOKUP($A104,Round43[],5,FALSE), 0)</f>
        <v>0</v>
      </c>
      <c r="AV104" s="36">
        <f>IFERROR(VLOOKUP($A104,Round44[],5,FALSE), 0)</f>
        <v>0</v>
      </c>
      <c r="AW104" s="36">
        <f>IFERROR(VLOOKUP($A104,Round45[],5,FALSE), 0)</f>
        <v>0</v>
      </c>
      <c r="AX104" s="36">
        <f>IFERROR(VLOOKUP($A104,Round46[],5,FALSE), 0)</f>
        <v>0</v>
      </c>
      <c r="AY104" s="36">
        <f>IFERROR(VLOOKUP($A104,Round47[],5,FALSE), 0)</f>
        <v>0</v>
      </c>
      <c r="AZ104" s="36">
        <f>IFERROR(VLOOKUP($A104,Round48[],5,FALSE), 0)</f>
        <v>0</v>
      </c>
      <c r="BA104" s="36">
        <f>IFERROR(VLOOKUP($A104,Round49[],5,FALSE), 0)</f>
        <v>0</v>
      </c>
      <c r="BB104" s="36">
        <f>IFERROR(VLOOKUP($A104,Round50[],5,FALSE), 0)</f>
        <v>0</v>
      </c>
      <c r="BC104" s="36">
        <f>IFERROR(VLOOKUP($A104,Round51[],5,FALSE), 0)</f>
        <v>0</v>
      </c>
      <c r="BD104" s="36">
        <f>IFERROR(VLOOKUP($A104,Round52[],5,FALSE), 0)</f>
        <v>0</v>
      </c>
      <c r="BE104" s="36">
        <f>IFERROR(VLOOKUP($A104,Round53[],5,FALSE), 0)</f>
        <v>0</v>
      </c>
      <c r="BF104" s="36">
        <f>IFERROR(VLOOKUP($A104,Round54[],5,FALSE), 0)</f>
        <v>0</v>
      </c>
      <c r="BG104" s="36">
        <f>IFERROR(VLOOKUP($A104,Round55[],5,FALSE), 0)</f>
        <v>0</v>
      </c>
      <c r="BH104" s="36">
        <f>IFERROR(VLOOKUP($A104,Round56[],5,FALSE), 0)</f>
        <v>0</v>
      </c>
      <c r="BI104" s="36">
        <f>IFERROR(VLOOKUP($A104,Round57[],5,FALSE), 0)</f>
        <v>0</v>
      </c>
      <c r="BJ104" s="36">
        <f>IFERROR(VLOOKUP($A104,Round58[],5,FALSE), 0)</f>
        <v>0</v>
      </c>
      <c r="BK104" s="36">
        <f>IFERROR(VLOOKUP($A104,Round59[],5,FALSE), 0)</f>
        <v>0</v>
      </c>
      <c r="BL104" s="36">
        <f>IFERROR(VLOOKUP($A104,Round60[],5,FALSE), 0)</f>
        <v>0</v>
      </c>
      <c r="BM104" s="36">
        <f>IFERROR(VLOOKUP($A104,Round61[],5,FALSE), 0)</f>
        <v>0</v>
      </c>
      <c r="BN104" s="36">
        <f>IFERROR(VLOOKUP($A104,Round62[],5,FALSE), 0)</f>
        <v>0</v>
      </c>
    </row>
    <row r="105" spans="1:66" ht="22.5" x14ac:dyDescent="0.25">
      <c r="A105" s="1">
        <v>29704</v>
      </c>
      <c r="B105" s="39" t="s">
        <v>234</v>
      </c>
      <c r="C105" s="37">
        <f xml:space="preserve"> SUM(TotalPoints[[#This Row],[دور 1]:[دور 62]])</f>
        <v>4</v>
      </c>
      <c r="D105" s="42">
        <f>COUNTIF(TotalPoints[[#This Row],[دور 1]:[دور 62]], "&gt;0")</f>
        <v>1</v>
      </c>
      <c r="E105" s="36">
        <f>IFERROR(VLOOKUP($A105,Round01[],5,FALSE), 0)</f>
        <v>0</v>
      </c>
      <c r="F105" s="36">
        <f>IFERROR(VLOOKUP($A105,Round02[],5,FALSE), 0)</f>
        <v>0</v>
      </c>
      <c r="G105" s="36">
        <f>IFERROR(VLOOKUP($A105,Round03[],5,FALSE), 0)</f>
        <v>0</v>
      </c>
      <c r="H105" s="36">
        <f>IFERROR(VLOOKUP($A105,Round04[],5,FALSE), 0)</f>
        <v>0</v>
      </c>
      <c r="I105" s="36">
        <f>IFERROR(VLOOKUP($A105,Round05[],5,FALSE), 0)</f>
        <v>0</v>
      </c>
      <c r="J105" s="36">
        <f>IFERROR(VLOOKUP($A105,Round06[],5,FALSE), 0)</f>
        <v>0</v>
      </c>
      <c r="K105" s="36">
        <f>IFERROR(VLOOKUP($A105,Round07[],5,FALSE), 0)</f>
        <v>0</v>
      </c>
      <c r="L105" s="36">
        <f>IFERROR(VLOOKUP($A105,Round08[],5,FALSE), 0)</f>
        <v>4</v>
      </c>
      <c r="M105" s="36">
        <f>IFERROR(VLOOKUP($A105,Round09[],5,FALSE), 0)</f>
        <v>0</v>
      </c>
      <c r="N105" s="36">
        <f>IFERROR(VLOOKUP($A105,Round10[],5,FALSE), 0)</f>
        <v>0</v>
      </c>
      <c r="O105" s="36">
        <f>IFERROR(VLOOKUP($A105,Round11[],5,FALSE), 0)</f>
        <v>0</v>
      </c>
      <c r="P105" s="36">
        <f>IFERROR(VLOOKUP($A105,Round12[],5,FALSE), 0)</f>
        <v>0</v>
      </c>
      <c r="Q105" s="36">
        <f>IFERROR(VLOOKUP($A105,Round13[],5,FALSE), 0)</f>
        <v>0</v>
      </c>
      <c r="R105" s="36">
        <f>IFERROR(VLOOKUP($A105,Round14[],5,FALSE), 0)</f>
        <v>0</v>
      </c>
      <c r="S105" s="36">
        <f>IFERROR(VLOOKUP($A105,Round15[],5,FALSE), 0)</f>
        <v>0</v>
      </c>
      <c r="T105" s="36">
        <f>IFERROR(VLOOKUP($A105,Round16[],5,FALSE), 0)</f>
        <v>0</v>
      </c>
      <c r="U105" s="36">
        <f>IFERROR(VLOOKUP($A105,Round17[],5,FALSE), 0)</f>
        <v>0</v>
      </c>
      <c r="V105" s="36">
        <f>IFERROR(VLOOKUP($A105,Round18[],5,FALSE), 0)</f>
        <v>0</v>
      </c>
      <c r="W105" s="36">
        <f>IFERROR(VLOOKUP($A105,Round19[],5,FALSE), 0)</f>
        <v>0</v>
      </c>
      <c r="X105" s="36">
        <f>IFERROR(VLOOKUP($A105,Round20[],5,FALSE), 0)</f>
        <v>0</v>
      </c>
      <c r="Y105" s="36">
        <f>IFERROR(VLOOKUP($A105,Round21[],5,FALSE), 0)</f>
        <v>0</v>
      </c>
      <c r="Z105" s="36">
        <f>IFERROR(VLOOKUP($A105,Round22[],5,FALSE), 0)</f>
        <v>0</v>
      </c>
      <c r="AA105" s="36">
        <f>IFERROR(VLOOKUP($A105,Round23[],5,FALSE), 0)</f>
        <v>0</v>
      </c>
      <c r="AB105" s="36">
        <f>IFERROR(VLOOKUP($A105,'دور 24'!$A$2:$E$41,5,FALSE), 0)</f>
        <v>0</v>
      </c>
      <c r="AC105" s="36">
        <f>IFERROR(VLOOKUP($A105,Round25[],5,FALSE), 0)</f>
        <v>0</v>
      </c>
      <c r="AD105" s="36">
        <f>IFERROR(VLOOKUP($A105,Round26[],5,FALSE), 0)</f>
        <v>0</v>
      </c>
      <c r="AE105" s="36">
        <f>IFERROR(VLOOKUP($A105,Round27[],5,FALSE), 0)</f>
        <v>0</v>
      </c>
      <c r="AF105" s="36">
        <f>IFERROR(VLOOKUP($A105,Round28[],5,FALSE), 0)</f>
        <v>0</v>
      </c>
      <c r="AG105" s="36">
        <f>IFERROR(VLOOKUP($A105,Round29[],5,FALSE), 0)</f>
        <v>0</v>
      </c>
      <c r="AH105" s="36">
        <f>IFERROR(VLOOKUP($A105,Round30[],5,FALSE), 0)</f>
        <v>0</v>
      </c>
      <c r="AI105" s="36">
        <f>IFERROR(VLOOKUP($A105,Round31[],5,FALSE), 0)</f>
        <v>0</v>
      </c>
      <c r="AJ105" s="36">
        <f>IFERROR(VLOOKUP($A105,Round32[],5,FALSE), 0)</f>
        <v>0</v>
      </c>
      <c r="AK105" s="36">
        <f>IFERROR(VLOOKUP($A105,Round33[],5,FALSE), 0)</f>
        <v>0</v>
      </c>
      <c r="AL105" s="36">
        <f>IFERROR(VLOOKUP($A105,Round34[],5,FALSE), 0)</f>
        <v>0</v>
      </c>
      <c r="AM105" s="36">
        <f>IFERROR(VLOOKUP($A105,Round35[],5,FALSE), 0)</f>
        <v>0</v>
      </c>
      <c r="AN105" s="36">
        <f>IFERROR(VLOOKUP($A105,Round36[],5,FALSE), 0)</f>
        <v>0</v>
      </c>
      <c r="AO105" s="36">
        <f>IFERROR(VLOOKUP($A105,Round37[],5,FALSE), 0)</f>
        <v>0</v>
      </c>
      <c r="AP105" s="36">
        <f>IFERROR(VLOOKUP($A105,Round38[],5,FALSE), 0)</f>
        <v>0</v>
      </c>
      <c r="AQ105" s="36">
        <f>IFERROR(VLOOKUP($A105,Round39[],5,FALSE), 0)</f>
        <v>0</v>
      </c>
      <c r="AR105" s="36">
        <f>IFERROR(VLOOKUP($A105,Round40[],5,FALSE), 0)</f>
        <v>0</v>
      </c>
      <c r="AS105" s="36">
        <f>IFERROR(VLOOKUP($A105,Round41[],5,FALSE), 0)</f>
        <v>0</v>
      </c>
      <c r="AT105" s="36">
        <f>IFERROR(VLOOKUP($A105,Round42[],5,FALSE), 0)</f>
        <v>0</v>
      </c>
      <c r="AU105" s="36">
        <f>IFERROR(VLOOKUP($A105,Round43[],5,FALSE), 0)</f>
        <v>0</v>
      </c>
      <c r="AV105" s="36">
        <f>IFERROR(VLOOKUP($A105,Round44[],5,FALSE), 0)</f>
        <v>0</v>
      </c>
      <c r="AW105" s="36">
        <f>IFERROR(VLOOKUP($A105,Round45[],5,FALSE), 0)</f>
        <v>0</v>
      </c>
      <c r="AX105" s="36">
        <f>IFERROR(VLOOKUP($A105,Round46[],5,FALSE), 0)</f>
        <v>0</v>
      </c>
      <c r="AY105" s="36">
        <f>IFERROR(VLOOKUP($A105,Round47[],5,FALSE), 0)</f>
        <v>0</v>
      </c>
      <c r="AZ105" s="36">
        <f>IFERROR(VLOOKUP($A105,Round48[],5,FALSE), 0)</f>
        <v>0</v>
      </c>
      <c r="BA105" s="36">
        <f>IFERROR(VLOOKUP($A105,Round49[],5,FALSE), 0)</f>
        <v>0</v>
      </c>
      <c r="BB105" s="36">
        <f>IFERROR(VLOOKUP($A105,Round50[],5,FALSE), 0)</f>
        <v>0</v>
      </c>
      <c r="BC105" s="36">
        <f>IFERROR(VLOOKUP($A105,Round51[],5,FALSE), 0)</f>
        <v>0</v>
      </c>
      <c r="BD105" s="36">
        <f>IFERROR(VLOOKUP($A105,Round52[],5,FALSE), 0)</f>
        <v>0</v>
      </c>
      <c r="BE105" s="36">
        <f>IFERROR(VLOOKUP($A105,Round53[],5,FALSE), 0)</f>
        <v>0</v>
      </c>
      <c r="BF105" s="36">
        <f>IFERROR(VLOOKUP($A105,Round54[],5,FALSE), 0)</f>
        <v>0</v>
      </c>
      <c r="BG105" s="36">
        <f>IFERROR(VLOOKUP($A105,Round55[],5,FALSE), 0)</f>
        <v>0</v>
      </c>
      <c r="BH105" s="36">
        <f>IFERROR(VLOOKUP($A105,Round56[],5,FALSE), 0)</f>
        <v>0</v>
      </c>
      <c r="BI105" s="36">
        <f>IFERROR(VLOOKUP($A105,Round57[],5,FALSE), 0)</f>
        <v>0</v>
      </c>
      <c r="BJ105" s="36">
        <f>IFERROR(VLOOKUP($A105,Round58[],5,FALSE), 0)</f>
        <v>0</v>
      </c>
      <c r="BK105" s="36">
        <f>IFERROR(VLOOKUP($A105,Round59[],5,FALSE), 0)</f>
        <v>0</v>
      </c>
      <c r="BL105" s="36">
        <f>IFERROR(VLOOKUP($A105,Round60[],5,FALSE), 0)</f>
        <v>0</v>
      </c>
      <c r="BM105" s="36">
        <f>IFERROR(VLOOKUP($A105,Round61[],5,FALSE), 0)</f>
        <v>0</v>
      </c>
      <c r="BN105" s="36">
        <f>IFERROR(VLOOKUP($A105,Round62[],5,FALSE), 0)</f>
        <v>0</v>
      </c>
    </row>
    <row r="106" spans="1:66" ht="22.5" x14ac:dyDescent="0.25">
      <c r="A106" s="1">
        <v>29624</v>
      </c>
      <c r="B106" s="39" t="s">
        <v>198</v>
      </c>
      <c r="C106" s="37">
        <f xml:space="preserve"> SUM(TotalPoints[[#This Row],[دور 1]:[دور 62]])</f>
        <v>4</v>
      </c>
      <c r="D106" s="42">
        <f>COUNTIF(TotalPoints[[#This Row],[دور 1]:[دور 62]], "&gt;0")</f>
        <v>1</v>
      </c>
      <c r="E106" s="36">
        <f>IFERROR(VLOOKUP($A106,Round01[],5,FALSE), 0)</f>
        <v>0</v>
      </c>
      <c r="F106" s="36">
        <f>IFERROR(VLOOKUP($A106,Round02[],5,FALSE), 0)</f>
        <v>0</v>
      </c>
      <c r="G106" s="36">
        <f>IFERROR(VLOOKUP($A106,Round03[],5,FALSE), 0)</f>
        <v>0</v>
      </c>
      <c r="H106" s="36">
        <f>IFERROR(VLOOKUP($A106,Round04[],5,FALSE), 0)</f>
        <v>4</v>
      </c>
      <c r="I106" s="36">
        <f>IFERROR(VLOOKUP($A106,Round05[],5,FALSE), 0)</f>
        <v>0</v>
      </c>
      <c r="J106" s="36">
        <f>IFERROR(VLOOKUP($A106,Round06[],5,FALSE), 0)</f>
        <v>0</v>
      </c>
      <c r="K106" s="36">
        <f>IFERROR(VLOOKUP($A106,Round07[],5,FALSE), 0)</f>
        <v>0</v>
      </c>
      <c r="L106" s="36">
        <f>IFERROR(VLOOKUP($A106,Round08[],5,FALSE), 0)</f>
        <v>0</v>
      </c>
      <c r="M106" s="36">
        <f>IFERROR(VLOOKUP($A106,Round09[],5,FALSE), 0)</f>
        <v>0</v>
      </c>
      <c r="N106" s="36">
        <f>IFERROR(VLOOKUP($A106,Round10[],5,FALSE), 0)</f>
        <v>0</v>
      </c>
      <c r="O106" s="36">
        <f>IFERROR(VLOOKUP($A106,Round11[],5,FALSE), 0)</f>
        <v>0</v>
      </c>
      <c r="P106" s="36">
        <f>IFERROR(VLOOKUP($A106,Round12[],5,FALSE), 0)</f>
        <v>0</v>
      </c>
      <c r="Q106" s="36">
        <f>IFERROR(VLOOKUP($A106,Round13[],5,FALSE), 0)</f>
        <v>0</v>
      </c>
      <c r="R106" s="36">
        <f>IFERROR(VLOOKUP($A106,Round14[],5,FALSE), 0)</f>
        <v>0</v>
      </c>
      <c r="S106" s="36">
        <f>IFERROR(VLOOKUP($A106,Round15[],5,FALSE), 0)</f>
        <v>0</v>
      </c>
      <c r="T106" s="36">
        <f>IFERROR(VLOOKUP($A106,Round16[],5,FALSE), 0)</f>
        <v>0</v>
      </c>
      <c r="U106" s="36">
        <f>IFERROR(VLOOKUP($A106,Round17[],5,FALSE), 0)</f>
        <v>0</v>
      </c>
      <c r="V106" s="36">
        <f>IFERROR(VLOOKUP($A106,Round18[],5,FALSE), 0)</f>
        <v>0</v>
      </c>
      <c r="W106" s="36">
        <f>IFERROR(VLOOKUP($A106,Round19[],5,FALSE), 0)</f>
        <v>0</v>
      </c>
      <c r="X106" s="36">
        <f>IFERROR(VLOOKUP($A106,Round20[],5,FALSE), 0)</f>
        <v>0</v>
      </c>
      <c r="Y106" s="36">
        <f>IFERROR(VLOOKUP($A106,Round21[],5,FALSE), 0)</f>
        <v>0</v>
      </c>
      <c r="Z106" s="36">
        <f>IFERROR(VLOOKUP($A106,Round22[],5,FALSE), 0)</f>
        <v>0</v>
      </c>
      <c r="AA106" s="36">
        <f>IFERROR(VLOOKUP($A106,Round23[],5,FALSE), 0)</f>
        <v>0</v>
      </c>
      <c r="AB106" s="36">
        <f>IFERROR(VLOOKUP($A106,'دور 24'!$A$2:$E$41,5,FALSE), 0)</f>
        <v>0</v>
      </c>
      <c r="AC106" s="36">
        <f>IFERROR(VLOOKUP($A106,Round25[],5,FALSE), 0)</f>
        <v>0</v>
      </c>
      <c r="AD106" s="36">
        <f>IFERROR(VLOOKUP($A106,Round26[],5,FALSE), 0)</f>
        <v>0</v>
      </c>
      <c r="AE106" s="36">
        <f>IFERROR(VLOOKUP($A106,Round27[],5,FALSE), 0)</f>
        <v>0</v>
      </c>
      <c r="AF106" s="36">
        <f>IFERROR(VLOOKUP($A106,Round28[],5,FALSE), 0)</f>
        <v>0</v>
      </c>
      <c r="AG106" s="36">
        <f>IFERROR(VLOOKUP($A106,Round29[],5,FALSE), 0)</f>
        <v>0</v>
      </c>
      <c r="AH106" s="36">
        <f>IFERROR(VLOOKUP($A106,Round30[],5,FALSE), 0)</f>
        <v>0</v>
      </c>
      <c r="AI106" s="36">
        <f>IFERROR(VLOOKUP($A106,Round31[],5,FALSE), 0)</f>
        <v>0</v>
      </c>
      <c r="AJ106" s="36">
        <f>IFERROR(VLOOKUP($A106,Round32[],5,FALSE), 0)</f>
        <v>0</v>
      </c>
      <c r="AK106" s="36">
        <f>IFERROR(VLOOKUP($A106,Round33[],5,FALSE), 0)</f>
        <v>0</v>
      </c>
      <c r="AL106" s="36">
        <f>IFERROR(VLOOKUP($A106,Round34[],5,FALSE), 0)</f>
        <v>0</v>
      </c>
      <c r="AM106" s="36">
        <f>IFERROR(VLOOKUP($A106,Round35[],5,FALSE), 0)</f>
        <v>0</v>
      </c>
      <c r="AN106" s="36">
        <f>IFERROR(VLOOKUP($A106,Round36[],5,FALSE), 0)</f>
        <v>0</v>
      </c>
      <c r="AO106" s="36">
        <f>IFERROR(VLOOKUP($A106,Round37[],5,FALSE), 0)</f>
        <v>0</v>
      </c>
      <c r="AP106" s="36">
        <f>IFERROR(VLOOKUP($A106,Round38[],5,FALSE), 0)</f>
        <v>0</v>
      </c>
      <c r="AQ106" s="36">
        <f>IFERROR(VLOOKUP($A106,Round39[],5,FALSE), 0)</f>
        <v>0</v>
      </c>
      <c r="AR106" s="36">
        <f>IFERROR(VLOOKUP($A106,Round40[],5,FALSE), 0)</f>
        <v>0</v>
      </c>
      <c r="AS106" s="36">
        <f>IFERROR(VLOOKUP($A106,Round41[],5,FALSE), 0)</f>
        <v>0</v>
      </c>
      <c r="AT106" s="36">
        <f>IFERROR(VLOOKUP($A106,Round42[],5,FALSE), 0)</f>
        <v>0</v>
      </c>
      <c r="AU106" s="36">
        <f>IFERROR(VLOOKUP($A106,Round43[],5,FALSE), 0)</f>
        <v>0</v>
      </c>
      <c r="AV106" s="36">
        <f>IFERROR(VLOOKUP($A106,Round44[],5,FALSE), 0)</f>
        <v>0</v>
      </c>
      <c r="AW106" s="36">
        <f>IFERROR(VLOOKUP($A106,Round45[],5,FALSE), 0)</f>
        <v>0</v>
      </c>
      <c r="AX106" s="36">
        <f>IFERROR(VLOOKUP($A106,Round46[],5,FALSE), 0)</f>
        <v>0</v>
      </c>
      <c r="AY106" s="36">
        <f>IFERROR(VLOOKUP($A106,Round47[],5,FALSE), 0)</f>
        <v>0</v>
      </c>
      <c r="AZ106" s="36">
        <f>IFERROR(VLOOKUP($A106,Round48[],5,FALSE), 0)</f>
        <v>0</v>
      </c>
      <c r="BA106" s="36">
        <f>IFERROR(VLOOKUP($A106,Round49[],5,FALSE), 0)</f>
        <v>0</v>
      </c>
      <c r="BB106" s="36">
        <f>IFERROR(VLOOKUP($A106,Round50[],5,FALSE), 0)</f>
        <v>0</v>
      </c>
      <c r="BC106" s="36">
        <f>IFERROR(VLOOKUP($A106,Round51[],5,FALSE), 0)</f>
        <v>0</v>
      </c>
      <c r="BD106" s="36">
        <f>IFERROR(VLOOKUP($A106,Round52[],5,FALSE), 0)</f>
        <v>0</v>
      </c>
      <c r="BE106" s="36">
        <f>IFERROR(VLOOKUP($A106,Round53[],5,FALSE), 0)</f>
        <v>0</v>
      </c>
      <c r="BF106" s="36">
        <f>IFERROR(VLOOKUP($A106,Round54[],5,FALSE), 0)</f>
        <v>0</v>
      </c>
      <c r="BG106" s="36">
        <f>IFERROR(VLOOKUP($A106,Round55[],5,FALSE), 0)</f>
        <v>0</v>
      </c>
      <c r="BH106" s="36">
        <f>IFERROR(VLOOKUP($A106,Round56[],5,FALSE), 0)</f>
        <v>0</v>
      </c>
      <c r="BI106" s="36">
        <f>IFERROR(VLOOKUP($A106,Round57[],5,FALSE), 0)</f>
        <v>0</v>
      </c>
      <c r="BJ106" s="36">
        <f>IFERROR(VLOOKUP($A106,Round58[],5,FALSE), 0)</f>
        <v>0</v>
      </c>
      <c r="BK106" s="36">
        <f>IFERROR(VLOOKUP($A106,Round59[],5,FALSE), 0)</f>
        <v>0</v>
      </c>
      <c r="BL106" s="36">
        <f>IFERROR(VLOOKUP($A106,Round60[],5,FALSE), 0)</f>
        <v>0</v>
      </c>
      <c r="BM106" s="36">
        <f>IFERROR(VLOOKUP($A106,Round61[],5,FALSE), 0)</f>
        <v>0</v>
      </c>
      <c r="BN106" s="36">
        <f>IFERROR(VLOOKUP($A106,Round62[],5,FALSE), 0)</f>
        <v>0</v>
      </c>
    </row>
    <row r="107" spans="1:66" ht="22.5" x14ac:dyDescent="0.25">
      <c r="A107" s="1">
        <v>29575</v>
      </c>
      <c r="B107" s="39" t="s">
        <v>142</v>
      </c>
      <c r="C107" s="37">
        <f xml:space="preserve"> SUM(TotalPoints[[#This Row],[دور 1]:[دور 62]])</f>
        <v>4</v>
      </c>
      <c r="D107" s="42">
        <f>COUNTIF(TotalPoints[[#This Row],[دور 1]:[دور 62]], "&gt;0")</f>
        <v>1</v>
      </c>
      <c r="E107" s="36">
        <f>IFERROR(VLOOKUP($A107,Round01[],5,FALSE), 0)</f>
        <v>4</v>
      </c>
      <c r="F107" s="36">
        <f>IFERROR(VLOOKUP($A107,Round02[],5,FALSE), 0)</f>
        <v>0</v>
      </c>
      <c r="G107" s="36">
        <f>IFERROR(VLOOKUP($A107,Round03[],5,FALSE), 0)</f>
        <v>0</v>
      </c>
      <c r="H107" s="36">
        <f>IFERROR(VLOOKUP($A107,Round04[],5,FALSE), 0)</f>
        <v>0</v>
      </c>
      <c r="I107" s="36">
        <f>IFERROR(VLOOKUP($A107,Round05[],5,FALSE), 0)</f>
        <v>0</v>
      </c>
      <c r="J107" s="36">
        <f>IFERROR(VLOOKUP($A107,Round06[],5,FALSE), 0)</f>
        <v>0</v>
      </c>
      <c r="K107" s="1">
        <f>IFERROR(VLOOKUP($A107,Round07[],5,FALSE), 0)</f>
        <v>0</v>
      </c>
      <c r="L107" s="1">
        <f>IFERROR(VLOOKUP($A107,Round08[],5,FALSE), 0)</f>
        <v>0</v>
      </c>
      <c r="M107" s="1">
        <f>IFERROR(VLOOKUP($A107,Round09[],5,FALSE), 0)</f>
        <v>0</v>
      </c>
      <c r="N107" s="1">
        <f>IFERROR(VLOOKUP($A107,Round10[],5,FALSE), 0)</f>
        <v>0</v>
      </c>
      <c r="O107" s="1">
        <f>IFERROR(VLOOKUP($A107,Round11[],5,FALSE), 0)</f>
        <v>0</v>
      </c>
      <c r="P107" s="1">
        <f>IFERROR(VLOOKUP($A107,Round12[],5,FALSE), 0)</f>
        <v>0</v>
      </c>
      <c r="Q107" s="1">
        <f>IFERROR(VLOOKUP($A107,Round13[],5,FALSE), 0)</f>
        <v>0</v>
      </c>
      <c r="R107" s="1">
        <f>IFERROR(VLOOKUP($A107,Round14[],5,FALSE), 0)</f>
        <v>0</v>
      </c>
      <c r="S107" s="1">
        <f>IFERROR(VLOOKUP($A107,Round15[],5,FALSE), 0)</f>
        <v>0</v>
      </c>
      <c r="T107" s="1">
        <f>IFERROR(VLOOKUP($A107,Round16[],5,FALSE), 0)</f>
        <v>0</v>
      </c>
      <c r="U107" s="1">
        <f>IFERROR(VLOOKUP($A107,Round17[],5,FALSE), 0)</f>
        <v>0</v>
      </c>
      <c r="V107" s="1">
        <f>IFERROR(VLOOKUP($A107,Round18[],5,FALSE), 0)</f>
        <v>0</v>
      </c>
      <c r="W107" s="1">
        <f>IFERROR(VLOOKUP($A107,Round19[],5,FALSE), 0)</f>
        <v>0</v>
      </c>
      <c r="X107" s="1">
        <f>IFERROR(VLOOKUP($A107,Round20[],5,FALSE), 0)</f>
        <v>0</v>
      </c>
      <c r="Y107" s="1">
        <f>IFERROR(VLOOKUP($A107,Round21[],5,FALSE), 0)</f>
        <v>0</v>
      </c>
      <c r="Z107" s="1">
        <f>IFERROR(VLOOKUP($A107,Round22[],5,FALSE), 0)</f>
        <v>0</v>
      </c>
      <c r="AA107" s="1">
        <f>IFERROR(VLOOKUP($A107,Round23[],5,FALSE), 0)</f>
        <v>0</v>
      </c>
      <c r="AB107" s="1">
        <f>IFERROR(VLOOKUP($A107,'دور 24'!$A$2:$E$41,5,FALSE), 0)</f>
        <v>0</v>
      </c>
      <c r="AC107" s="1">
        <f>IFERROR(VLOOKUP($A107,Round25[],5,FALSE), 0)</f>
        <v>0</v>
      </c>
      <c r="AD107" s="1">
        <f>IFERROR(VLOOKUP($A107,Round26[],5,FALSE), 0)</f>
        <v>0</v>
      </c>
      <c r="AE107" s="1">
        <f>IFERROR(VLOOKUP($A107,Round27[],5,FALSE), 0)</f>
        <v>0</v>
      </c>
      <c r="AF107" s="1">
        <f>IFERROR(VLOOKUP($A107,Round28[],5,FALSE), 0)</f>
        <v>0</v>
      </c>
      <c r="AG107" s="1">
        <f>IFERROR(VLOOKUP($A107,Round29[],5,FALSE), 0)</f>
        <v>0</v>
      </c>
      <c r="AH107" s="1">
        <f>IFERROR(VLOOKUP($A107,Round30[],5,FALSE), 0)</f>
        <v>0</v>
      </c>
      <c r="AI107" s="1">
        <f>IFERROR(VLOOKUP($A107,Round31[],5,FALSE), 0)</f>
        <v>0</v>
      </c>
      <c r="AJ107" s="1">
        <f>IFERROR(VLOOKUP($A107,Round32[],5,FALSE), 0)</f>
        <v>0</v>
      </c>
      <c r="AK107" s="1">
        <f>IFERROR(VLOOKUP($A107,Round33[],5,FALSE), 0)</f>
        <v>0</v>
      </c>
      <c r="AL107" s="1">
        <f>IFERROR(VLOOKUP($A107,Round34[],5,FALSE), 0)</f>
        <v>0</v>
      </c>
      <c r="AM107" s="1">
        <f>IFERROR(VLOOKUP($A107,Round35[],5,FALSE), 0)</f>
        <v>0</v>
      </c>
      <c r="AN107" s="1">
        <f>IFERROR(VLOOKUP($A107,Round36[],5,FALSE), 0)</f>
        <v>0</v>
      </c>
      <c r="AO107" s="1">
        <f>IFERROR(VLOOKUP($A107,Round37[],5,FALSE), 0)</f>
        <v>0</v>
      </c>
      <c r="AP107" s="1">
        <f>IFERROR(VLOOKUP($A107,Round38[],5,FALSE), 0)</f>
        <v>0</v>
      </c>
      <c r="AQ107" s="1">
        <f>IFERROR(VLOOKUP($A107,Round39[],5,FALSE), 0)</f>
        <v>0</v>
      </c>
      <c r="AR107" s="1">
        <f>IFERROR(VLOOKUP($A107,Round40[],5,FALSE), 0)</f>
        <v>0</v>
      </c>
      <c r="AS107" s="1">
        <f>IFERROR(VLOOKUP($A107,Round41[],5,FALSE), 0)</f>
        <v>0</v>
      </c>
      <c r="AT107" s="1">
        <f>IFERROR(VLOOKUP($A107,Round42[],5,FALSE), 0)</f>
        <v>0</v>
      </c>
      <c r="AU107" s="1">
        <f>IFERROR(VLOOKUP($A107,Round43[],5,FALSE), 0)</f>
        <v>0</v>
      </c>
      <c r="AV107" s="1">
        <f>IFERROR(VLOOKUP($A107,Round44[],5,FALSE), 0)</f>
        <v>0</v>
      </c>
      <c r="AW107" s="1">
        <f>IFERROR(VLOOKUP($A107,Round45[],5,FALSE), 0)</f>
        <v>0</v>
      </c>
      <c r="AX107" s="1">
        <f>IFERROR(VLOOKUP($A107,Round46[],5,FALSE), 0)</f>
        <v>0</v>
      </c>
      <c r="AY107" s="1">
        <f>IFERROR(VLOOKUP($A107,Round47[],5,FALSE), 0)</f>
        <v>0</v>
      </c>
      <c r="AZ107" s="1">
        <f>IFERROR(VLOOKUP($A107,Round48[],5,FALSE), 0)</f>
        <v>0</v>
      </c>
      <c r="BA107" s="1">
        <f>IFERROR(VLOOKUP($A107,Round49[],5,FALSE), 0)</f>
        <v>0</v>
      </c>
      <c r="BB107" s="1">
        <f>IFERROR(VLOOKUP($A107,Round50[],5,FALSE), 0)</f>
        <v>0</v>
      </c>
      <c r="BC107" s="1">
        <f>IFERROR(VLOOKUP($A107,Round51[],5,FALSE), 0)</f>
        <v>0</v>
      </c>
      <c r="BD107" s="1">
        <f>IFERROR(VLOOKUP($A107,Round52[],5,FALSE), 0)</f>
        <v>0</v>
      </c>
      <c r="BE107" s="1">
        <f>IFERROR(VLOOKUP($A107,Round53[],5,FALSE), 0)</f>
        <v>0</v>
      </c>
      <c r="BF107" s="1">
        <f>IFERROR(VLOOKUP($A107,Round54[],5,FALSE), 0)</f>
        <v>0</v>
      </c>
      <c r="BG107" s="1">
        <f>IFERROR(VLOOKUP($A107,Round55[],5,FALSE), 0)</f>
        <v>0</v>
      </c>
      <c r="BH107" s="1">
        <f>IFERROR(VLOOKUP($A107,Round56[],5,FALSE), 0)</f>
        <v>0</v>
      </c>
      <c r="BI107" s="1">
        <f>IFERROR(VLOOKUP($A107,Round57[],5,FALSE), 0)</f>
        <v>0</v>
      </c>
      <c r="BJ107" s="1">
        <f>IFERROR(VLOOKUP($A107,Round58[],5,FALSE), 0)</f>
        <v>0</v>
      </c>
      <c r="BK107" s="1">
        <f>IFERROR(VLOOKUP($A107,Round59[],5,FALSE), 0)</f>
        <v>0</v>
      </c>
      <c r="BL107" s="1">
        <f>IFERROR(VLOOKUP($A107,Round60[],5,FALSE), 0)</f>
        <v>0</v>
      </c>
      <c r="BM107" s="36">
        <f>IFERROR(VLOOKUP($A107,Round61[],5,FALSE), 0)</f>
        <v>0</v>
      </c>
      <c r="BN107" s="36">
        <f>IFERROR(VLOOKUP($A107,Round62[],5,FALSE), 0)</f>
        <v>0</v>
      </c>
    </row>
    <row r="108" spans="1:66" ht="22.5" x14ac:dyDescent="0.25">
      <c r="A108" s="1">
        <v>29163</v>
      </c>
      <c r="B108" s="39" t="s">
        <v>151</v>
      </c>
      <c r="C108" s="37">
        <f xml:space="preserve"> SUM(TotalPoints[[#This Row],[دور 1]:[دور 62]])</f>
        <v>4</v>
      </c>
      <c r="D108" s="42">
        <f>COUNTIF(TotalPoints[[#This Row],[دور 1]:[دور 62]], "&gt;0")</f>
        <v>2</v>
      </c>
      <c r="E108" s="36">
        <f>IFERROR(VLOOKUP($A108,Round01[],5,FALSE), 0)</f>
        <v>3</v>
      </c>
      <c r="F108" s="36">
        <f>IFERROR(VLOOKUP($A108,Round02[],5,FALSE), 0)</f>
        <v>0</v>
      </c>
      <c r="G108" s="36">
        <f>IFERROR(VLOOKUP($A108,Round03[],5,FALSE), 0)</f>
        <v>1</v>
      </c>
      <c r="H108" s="36">
        <f>IFERROR(VLOOKUP($A108,Round04[],5,FALSE), 0)</f>
        <v>0</v>
      </c>
      <c r="I108" s="36">
        <f>IFERROR(VLOOKUP($A108,Round05[],5,FALSE), 0)</f>
        <v>0</v>
      </c>
      <c r="J108" s="36">
        <f>IFERROR(VLOOKUP($A108,Round06[],5,FALSE), 0)</f>
        <v>0</v>
      </c>
      <c r="K108" s="36">
        <f>IFERROR(VLOOKUP($A108,Round07[],5,FALSE), 0)</f>
        <v>0</v>
      </c>
      <c r="L108" s="36">
        <f>IFERROR(VLOOKUP($A108,Round08[],5,FALSE), 0)</f>
        <v>0</v>
      </c>
      <c r="M108" s="36">
        <f>IFERROR(VLOOKUP($A108,Round09[],5,FALSE), 0)</f>
        <v>0</v>
      </c>
      <c r="N108" s="36">
        <f>IFERROR(VLOOKUP($A108,Round10[],5,FALSE), 0)</f>
        <v>0</v>
      </c>
      <c r="O108" s="36">
        <f>IFERROR(VLOOKUP($A108,Round11[],5,FALSE), 0)</f>
        <v>0</v>
      </c>
      <c r="P108" s="36">
        <f>IFERROR(VLOOKUP($A108,Round12[],5,FALSE), 0)</f>
        <v>0</v>
      </c>
      <c r="Q108" s="36">
        <f>IFERROR(VLOOKUP($A108,Round13[],5,FALSE), 0)</f>
        <v>0</v>
      </c>
      <c r="R108" s="36">
        <f>IFERROR(VLOOKUP($A108,Round14[],5,FALSE), 0)</f>
        <v>0</v>
      </c>
      <c r="S108" s="36">
        <f>IFERROR(VLOOKUP($A108,Round15[],5,FALSE), 0)</f>
        <v>0</v>
      </c>
      <c r="T108" s="36">
        <f>IFERROR(VLOOKUP($A108,Round16[],5,FALSE), 0)</f>
        <v>0</v>
      </c>
      <c r="U108" s="36">
        <f>IFERROR(VLOOKUP($A108,Round17[],5,FALSE), 0)</f>
        <v>0</v>
      </c>
      <c r="V108" s="36">
        <f>IFERROR(VLOOKUP($A108,Round18[],5,FALSE), 0)</f>
        <v>0</v>
      </c>
      <c r="W108" s="36">
        <f>IFERROR(VLOOKUP($A108,Round19[],5,FALSE), 0)</f>
        <v>0</v>
      </c>
      <c r="X108" s="36">
        <f>IFERROR(VLOOKUP($A108,Round20[],5,FALSE), 0)</f>
        <v>0</v>
      </c>
      <c r="Y108" s="36">
        <f>IFERROR(VLOOKUP($A108,Round21[],5,FALSE), 0)</f>
        <v>0</v>
      </c>
      <c r="Z108" s="36">
        <f>IFERROR(VLOOKUP($A108,Round22[],5,FALSE), 0)</f>
        <v>0</v>
      </c>
      <c r="AA108" s="36">
        <f>IFERROR(VLOOKUP($A108,Round23[],5,FALSE), 0)</f>
        <v>0</v>
      </c>
      <c r="AB108" s="36">
        <f>IFERROR(VLOOKUP($A108,'دور 24'!$A$2:$E$41,5,FALSE), 0)</f>
        <v>0</v>
      </c>
      <c r="AC108" s="36">
        <f>IFERROR(VLOOKUP($A108,Round25[],5,FALSE), 0)</f>
        <v>0</v>
      </c>
      <c r="AD108" s="36">
        <f>IFERROR(VLOOKUP($A108,Round26[],5,FALSE), 0)</f>
        <v>0</v>
      </c>
      <c r="AE108" s="36">
        <f>IFERROR(VLOOKUP($A108,Round27[],5,FALSE), 0)</f>
        <v>0</v>
      </c>
      <c r="AF108" s="36">
        <f>IFERROR(VLOOKUP($A108,Round28[],5,FALSE), 0)</f>
        <v>0</v>
      </c>
      <c r="AG108" s="36">
        <f>IFERROR(VLOOKUP($A108,Round29[],5,FALSE), 0)</f>
        <v>0</v>
      </c>
      <c r="AH108" s="36">
        <f>IFERROR(VLOOKUP($A108,Round30[],5,FALSE), 0)</f>
        <v>0</v>
      </c>
      <c r="AI108" s="36">
        <f>IFERROR(VLOOKUP($A108,Round31[],5,FALSE), 0)</f>
        <v>0</v>
      </c>
      <c r="AJ108" s="36">
        <f>IFERROR(VLOOKUP($A108,Round32[],5,FALSE), 0)</f>
        <v>0</v>
      </c>
      <c r="AK108" s="36">
        <f>IFERROR(VLOOKUP($A108,Round33[],5,FALSE), 0)</f>
        <v>0</v>
      </c>
      <c r="AL108" s="36">
        <f>IFERROR(VLOOKUP($A108,Round34[],5,FALSE), 0)</f>
        <v>0</v>
      </c>
      <c r="AM108" s="36">
        <f>IFERROR(VLOOKUP($A108,Round35[],5,FALSE), 0)</f>
        <v>0</v>
      </c>
      <c r="AN108" s="36">
        <f>IFERROR(VLOOKUP($A108,Round36[],5,FALSE), 0)</f>
        <v>0</v>
      </c>
      <c r="AO108" s="36">
        <f>IFERROR(VLOOKUP($A108,Round37[],5,FALSE), 0)</f>
        <v>0</v>
      </c>
      <c r="AP108" s="36">
        <f>IFERROR(VLOOKUP($A108,Round38[],5,FALSE), 0)</f>
        <v>0</v>
      </c>
      <c r="AQ108" s="36">
        <f>IFERROR(VLOOKUP($A108,Round39[],5,FALSE), 0)</f>
        <v>0</v>
      </c>
      <c r="AR108" s="36">
        <f>IFERROR(VLOOKUP($A108,Round40[],5,FALSE), 0)</f>
        <v>0</v>
      </c>
      <c r="AS108" s="36">
        <f>IFERROR(VLOOKUP($A108,Round41[],5,FALSE), 0)</f>
        <v>0</v>
      </c>
      <c r="AT108" s="36">
        <f>IFERROR(VLOOKUP($A108,Round42[],5,FALSE), 0)</f>
        <v>0</v>
      </c>
      <c r="AU108" s="36">
        <f>IFERROR(VLOOKUP($A108,Round43[],5,FALSE), 0)</f>
        <v>0</v>
      </c>
      <c r="AV108" s="36">
        <f>IFERROR(VLOOKUP($A108,Round44[],5,FALSE), 0)</f>
        <v>0</v>
      </c>
      <c r="AW108" s="36">
        <f>IFERROR(VLOOKUP($A108,Round45[],5,FALSE), 0)</f>
        <v>0</v>
      </c>
      <c r="AX108" s="36">
        <f>IFERROR(VLOOKUP($A108,Round46[],5,FALSE), 0)</f>
        <v>0</v>
      </c>
      <c r="AY108" s="36">
        <f>IFERROR(VLOOKUP($A108,Round47[],5,FALSE), 0)</f>
        <v>0</v>
      </c>
      <c r="AZ108" s="36">
        <f>IFERROR(VLOOKUP($A108,Round48[],5,FALSE), 0)</f>
        <v>0</v>
      </c>
      <c r="BA108" s="36">
        <f>IFERROR(VLOOKUP($A108,Round49[],5,FALSE), 0)</f>
        <v>0</v>
      </c>
      <c r="BB108" s="36">
        <f>IFERROR(VLOOKUP($A108,Round50[],5,FALSE), 0)</f>
        <v>0</v>
      </c>
      <c r="BC108" s="36">
        <f>IFERROR(VLOOKUP($A108,Round51[],5,FALSE), 0)</f>
        <v>0</v>
      </c>
      <c r="BD108" s="36">
        <f>IFERROR(VLOOKUP($A108,Round52[],5,FALSE), 0)</f>
        <v>0</v>
      </c>
      <c r="BE108" s="36">
        <f>IFERROR(VLOOKUP($A108,Round53[],5,FALSE), 0)</f>
        <v>0</v>
      </c>
      <c r="BF108" s="36">
        <f>IFERROR(VLOOKUP($A108,Round54[],5,FALSE), 0)</f>
        <v>0</v>
      </c>
      <c r="BG108" s="36">
        <f>IFERROR(VLOOKUP($A108,Round55[],5,FALSE), 0)</f>
        <v>0</v>
      </c>
      <c r="BH108" s="36">
        <f>IFERROR(VLOOKUP($A108,Round56[],5,FALSE), 0)</f>
        <v>0</v>
      </c>
      <c r="BI108" s="36">
        <f>IFERROR(VLOOKUP($A108,Round57[],5,FALSE), 0)</f>
        <v>0</v>
      </c>
      <c r="BJ108" s="36">
        <f>IFERROR(VLOOKUP($A108,Round58[],5,FALSE), 0)</f>
        <v>0</v>
      </c>
      <c r="BK108" s="36">
        <f>IFERROR(VLOOKUP($A108,Round59[],5,FALSE), 0)</f>
        <v>0</v>
      </c>
      <c r="BL108" s="36">
        <f>IFERROR(VLOOKUP($A108,Round60[],5,FALSE), 0)</f>
        <v>0</v>
      </c>
      <c r="BM108" s="36">
        <f>IFERROR(VLOOKUP($A108,Round61[],5,FALSE), 0)</f>
        <v>0</v>
      </c>
      <c r="BN108" s="36">
        <f>IFERROR(VLOOKUP($A108,Round62[],5,FALSE), 0)</f>
        <v>0</v>
      </c>
    </row>
    <row r="109" spans="1:66" ht="22.5" x14ac:dyDescent="0.25">
      <c r="A109" s="1">
        <v>27060</v>
      </c>
      <c r="B109" s="39" t="s">
        <v>75</v>
      </c>
      <c r="C109" s="37">
        <f xml:space="preserve"> SUM(TotalPoints[[#This Row],[دور 1]:[دور 62]])</f>
        <v>4</v>
      </c>
      <c r="D109" s="42">
        <f>COUNTIF(TotalPoints[[#This Row],[دور 1]:[دور 62]], "&gt;0")</f>
        <v>2</v>
      </c>
      <c r="E109" s="36">
        <f>IFERROR(VLOOKUP($A109,Round01[],5,FALSE), 0)</f>
        <v>3</v>
      </c>
      <c r="F109" s="36">
        <f>IFERROR(VLOOKUP($A109,Round02[],5,FALSE), 0)</f>
        <v>0</v>
      </c>
      <c r="G109" s="36">
        <f>IFERROR(VLOOKUP($A109,Round03[],5,FALSE), 0)</f>
        <v>0</v>
      </c>
      <c r="H109" s="36">
        <f>IFERROR(VLOOKUP($A109,Round04[],5,FALSE), 0)</f>
        <v>0</v>
      </c>
      <c r="I109" s="36">
        <f>IFERROR(VLOOKUP($A109,Round05[],5,FALSE), 0)</f>
        <v>0</v>
      </c>
      <c r="J109" s="36">
        <f>IFERROR(VLOOKUP($A109,Round06[],5,FALSE), 0)</f>
        <v>1</v>
      </c>
      <c r="K109" s="36">
        <f>IFERROR(VLOOKUP($A109,Round07[],5,FALSE), 0)</f>
        <v>0</v>
      </c>
      <c r="L109" s="36">
        <f>IFERROR(VLOOKUP($A109,Round08[],5,FALSE), 0)</f>
        <v>0</v>
      </c>
      <c r="M109" s="36">
        <f>IFERROR(VLOOKUP($A109,Round09[],5,FALSE), 0)</f>
        <v>0</v>
      </c>
      <c r="N109" s="36">
        <f>IFERROR(VLOOKUP($A109,Round10[],5,FALSE), 0)</f>
        <v>0</v>
      </c>
      <c r="O109" s="36">
        <f>IFERROR(VLOOKUP($A109,Round11[],5,FALSE), 0)</f>
        <v>0</v>
      </c>
      <c r="P109" s="36">
        <f>IFERROR(VLOOKUP($A109,Round12[],5,FALSE), 0)</f>
        <v>0</v>
      </c>
      <c r="Q109" s="36">
        <f>IFERROR(VLOOKUP($A109,Round13[],5,FALSE), 0)</f>
        <v>0</v>
      </c>
      <c r="R109" s="36">
        <f>IFERROR(VLOOKUP($A109,Round14[],5,FALSE), 0)</f>
        <v>0</v>
      </c>
      <c r="S109" s="36">
        <f>IFERROR(VLOOKUP($A109,Round15[],5,FALSE), 0)</f>
        <v>0</v>
      </c>
      <c r="T109" s="36">
        <f>IFERROR(VLOOKUP($A109,Round16[],5,FALSE), 0)</f>
        <v>0</v>
      </c>
      <c r="U109" s="36">
        <f>IFERROR(VLOOKUP($A109,Round17[],5,FALSE), 0)</f>
        <v>0</v>
      </c>
      <c r="V109" s="36">
        <f>IFERROR(VLOOKUP($A109,Round18[],5,FALSE), 0)</f>
        <v>0</v>
      </c>
      <c r="W109" s="36">
        <f>IFERROR(VLOOKUP($A109,Round19[],5,FALSE), 0)</f>
        <v>0</v>
      </c>
      <c r="X109" s="36">
        <f>IFERROR(VLOOKUP($A109,Round20[],5,FALSE), 0)</f>
        <v>0</v>
      </c>
      <c r="Y109" s="36">
        <f>IFERROR(VLOOKUP($A109,Round21[],5,FALSE), 0)</f>
        <v>0</v>
      </c>
      <c r="Z109" s="36">
        <f>IFERROR(VLOOKUP($A109,Round22[],5,FALSE), 0)</f>
        <v>0</v>
      </c>
      <c r="AA109" s="36">
        <f>IFERROR(VLOOKUP($A109,Round23[],5,FALSE), 0)</f>
        <v>0</v>
      </c>
      <c r="AB109" s="36">
        <f>IFERROR(VLOOKUP($A109,'دور 24'!$A$2:$E$41,5,FALSE), 0)</f>
        <v>0</v>
      </c>
      <c r="AC109" s="36">
        <f>IFERROR(VLOOKUP($A109,Round25[],5,FALSE), 0)</f>
        <v>0</v>
      </c>
      <c r="AD109" s="36">
        <f>IFERROR(VLOOKUP($A109,Round26[],5,FALSE), 0)</f>
        <v>0</v>
      </c>
      <c r="AE109" s="36">
        <f>IFERROR(VLOOKUP($A109,Round27[],5,FALSE), 0)</f>
        <v>0</v>
      </c>
      <c r="AF109" s="36">
        <f>IFERROR(VLOOKUP($A109,Round28[],5,FALSE), 0)</f>
        <v>0</v>
      </c>
      <c r="AG109" s="36">
        <f>IFERROR(VLOOKUP($A109,Round29[],5,FALSE), 0)</f>
        <v>0</v>
      </c>
      <c r="AH109" s="36">
        <f>IFERROR(VLOOKUP($A109,Round30[],5,FALSE), 0)</f>
        <v>0</v>
      </c>
      <c r="AI109" s="36">
        <f>IFERROR(VLOOKUP($A109,Round31[],5,FALSE), 0)</f>
        <v>0</v>
      </c>
      <c r="AJ109" s="36">
        <f>IFERROR(VLOOKUP($A109,Round32[],5,FALSE), 0)</f>
        <v>0</v>
      </c>
      <c r="AK109" s="36">
        <f>IFERROR(VLOOKUP($A109,Round33[],5,FALSE), 0)</f>
        <v>0</v>
      </c>
      <c r="AL109" s="36">
        <f>IFERROR(VLOOKUP($A109,Round34[],5,FALSE), 0)</f>
        <v>0</v>
      </c>
      <c r="AM109" s="36">
        <f>IFERROR(VLOOKUP($A109,Round35[],5,FALSE), 0)</f>
        <v>0</v>
      </c>
      <c r="AN109" s="36">
        <f>IFERROR(VLOOKUP($A109,Round36[],5,FALSE), 0)</f>
        <v>0</v>
      </c>
      <c r="AO109" s="36">
        <f>IFERROR(VLOOKUP($A109,Round37[],5,FALSE), 0)</f>
        <v>0</v>
      </c>
      <c r="AP109" s="36">
        <f>IFERROR(VLOOKUP($A109,Round38[],5,FALSE), 0)</f>
        <v>0</v>
      </c>
      <c r="AQ109" s="36">
        <f>IFERROR(VLOOKUP($A109,Round39[],5,FALSE), 0)</f>
        <v>0</v>
      </c>
      <c r="AR109" s="36">
        <f>IFERROR(VLOOKUP($A109,Round40[],5,FALSE), 0)</f>
        <v>0</v>
      </c>
      <c r="AS109" s="36">
        <f>IFERROR(VLOOKUP($A109,Round41[],5,FALSE), 0)</f>
        <v>0</v>
      </c>
      <c r="AT109" s="36">
        <f>IFERROR(VLOOKUP($A109,Round42[],5,FALSE), 0)</f>
        <v>0</v>
      </c>
      <c r="AU109" s="36">
        <f>IFERROR(VLOOKUP($A109,Round43[],5,FALSE), 0)</f>
        <v>0</v>
      </c>
      <c r="AV109" s="36">
        <f>IFERROR(VLOOKUP($A109,Round44[],5,FALSE), 0)</f>
        <v>0</v>
      </c>
      <c r="AW109" s="36">
        <f>IFERROR(VLOOKUP($A109,Round45[],5,FALSE), 0)</f>
        <v>0</v>
      </c>
      <c r="AX109" s="36">
        <f>IFERROR(VLOOKUP($A109,Round46[],5,FALSE), 0)</f>
        <v>0</v>
      </c>
      <c r="AY109" s="36">
        <f>IFERROR(VLOOKUP($A109,Round47[],5,FALSE), 0)</f>
        <v>0</v>
      </c>
      <c r="AZ109" s="36">
        <f>IFERROR(VLOOKUP($A109,Round48[],5,FALSE), 0)</f>
        <v>0</v>
      </c>
      <c r="BA109" s="36">
        <f>IFERROR(VLOOKUP($A109,Round49[],5,FALSE), 0)</f>
        <v>0</v>
      </c>
      <c r="BB109" s="36">
        <f>IFERROR(VLOOKUP($A109,Round50[],5,FALSE), 0)</f>
        <v>0</v>
      </c>
      <c r="BC109" s="36">
        <f>IFERROR(VLOOKUP($A109,Round51[],5,FALSE), 0)</f>
        <v>0</v>
      </c>
      <c r="BD109" s="36">
        <f>IFERROR(VLOOKUP($A109,Round52[],5,FALSE), 0)</f>
        <v>0</v>
      </c>
      <c r="BE109" s="36">
        <f>IFERROR(VLOOKUP($A109,Round53[],5,FALSE), 0)</f>
        <v>0</v>
      </c>
      <c r="BF109" s="36">
        <f>IFERROR(VLOOKUP($A109,Round54[],5,FALSE), 0)</f>
        <v>0</v>
      </c>
      <c r="BG109" s="36">
        <f>IFERROR(VLOOKUP($A109,Round55[],5,FALSE), 0)</f>
        <v>0</v>
      </c>
      <c r="BH109" s="36">
        <f>IFERROR(VLOOKUP($A109,Round56[],5,FALSE), 0)</f>
        <v>0</v>
      </c>
      <c r="BI109" s="36">
        <f>IFERROR(VLOOKUP($A109,Round57[],5,FALSE), 0)</f>
        <v>0</v>
      </c>
      <c r="BJ109" s="36">
        <f>IFERROR(VLOOKUP($A109,Round58[],5,FALSE), 0)</f>
        <v>0</v>
      </c>
      <c r="BK109" s="36">
        <f>IFERROR(VLOOKUP($A109,Round59[],5,FALSE), 0)</f>
        <v>0</v>
      </c>
      <c r="BL109" s="36">
        <f>IFERROR(VLOOKUP($A109,Round60[],5,FALSE), 0)</f>
        <v>0</v>
      </c>
      <c r="BM109" s="36">
        <f>IFERROR(VLOOKUP($A109,Round61[],5,FALSE), 0)</f>
        <v>0</v>
      </c>
      <c r="BN109" s="36">
        <f>IFERROR(VLOOKUP($A109,Round62[],5,FALSE), 0)</f>
        <v>0</v>
      </c>
    </row>
    <row r="110" spans="1:66" ht="22.5" x14ac:dyDescent="0.25">
      <c r="A110" s="1">
        <v>23377</v>
      </c>
      <c r="B110" s="39" t="s">
        <v>141</v>
      </c>
      <c r="C110" s="37">
        <f xml:space="preserve"> SUM(TotalPoints[[#This Row],[دور 1]:[دور 62]])</f>
        <v>4</v>
      </c>
      <c r="D110" s="42">
        <f>COUNTIF(TotalPoints[[#This Row],[دور 1]:[دور 62]], "&gt;0")</f>
        <v>3</v>
      </c>
      <c r="E110" s="36">
        <f>IFERROR(VLOOKUP($A110,Round01[],5,FALSE), 0)</f>
        <v>2</v>
      </c>
      <c r="F110" s="36">
        <f>IFERROR(VLOOKUP($A110,Round02[],5,FALSE), 0)</f>
        <v>0</v>
      </c>
      <c r="G110" s="36">
        <f>IFERROR(VLOOKUP($A110,Round03[],5,FALSE), 0)</f>
        <v>1</v>
      </c>
      <c r="H110" s="36">
        <f>IFERROR(VLOOKUP($A110,Round04[],5,FALSE), 0)</f>
        <v>0</v>
      </c>
      <c r="I110" s="36">
        <f>IFERROR(VLOOKUP($A110,Round05[],5,FALSE), 0)</f>
        <v>1</v>
      </c>
      <c r="J110" s="36">
        <f>IFERROR(VLOOKUP($A110,Round06[],5,FALSE), 0)</f>
        <v>0</v>
      </c>
      <c r="K110" s="1">
        <f>IFERROR(VLOOKUP($A110,Round07[],5,FALSE), 0)</f>
        <v>0</v>
      </c>
      <c r="L110" s="1">
        <f>IFERROR(VLOOKUP($A110,Round08[],5,FALSE), 0)</f>
        <v>0</v>
      </c>
      <c r="M110" s="1">
        <f>IFERROR(VLOOKUP($A110,Round09[],5,FALSE), 0)</f>
        <v>0</v>
      </c>
      <c r="N110" s="1">
        <f>IFERROR(VLOOKUP($A110,Round10[],5,FALSE), 0)</f>
        <v>0</v>
      </c>
      <c r="O110" s="1">
        <f>IFERROR(VLOOKUP($A110,Round11[],5,FALSE), 0)</f>
        <v>0</v>
      </c>
      <c r="P110" s="1">
        <f>IFERROR(VLOOKUP($A110,Round12[],5,FALSE), 0)</f>
        <v>0</v>
      </c>
      <c r="Q110" s="1">
        <f>IFERROR(VLOOKUP($A110,Round13[],5,FALSE), 0)</f>
        <v>0</v>
      </c>
      <c r="R110" s="1">
        <f>IFERROR(VLOOKUP($A110,Round14[],5,FALSE), 0)</f>
        <v>0</v>
      </c>
      <c r="S110" s="1">
        <f>IFERROR(VLOOKUP($A110,Round15[],5,FALSE), 0)</f>
        <v>0</v>
      </c>
      <c r="T110" s="1">
        <f>IFERROR(VLOOKUP($A110,Round16[],5,FALSE), 0)</f>
        <v>0</v>
      </c>
      <c r="U110" s="1">
        <f>IFERROR(VLOOKUP($A110,Round17[],5,FALSE), 0)</f>
        <v>0</v>
      </c>
      <c r="V110" s="1">
        <f>IFERROR(VLOOKUP($A110,Round18[],5,FALSE), 0)</f>
        <v>0</v>
      </c>
      <c r="W110" s="1">
        <f>IFERROR(VLOOKUP($A110,Round19[],5,FALSE), 0)</f>
        <v>0</v>
      </c>
      <c r="X110" s="1">
        <f>IFERROR(VLOOKUP($A110,Round20[],5,FALSE), 0)</f>
        <v>0</v>
      </c>
      <c r="Y110" s="1">
        <f>IFERROR(VLOOKUP($A110,Round21[],5,FALSE), 0)</f>
        <v>0</v>
      </c>
      <c r="Z110" s="1">
        <f>IFERROR(VLOOKUP($A110,Round22[],5,FALSE), 0)</f>
        <v>0</v>
      </c>
      <c r="AA110" s="1">
        <f>IFERROR(VLOOKUP($A110,Round23[],5,FALSE), 0)</f>
        <v>0</v>
      </c>
      <c r="AB110" s="1">
        <f>IFERROR(VLOOKUP($A110,'دور 24'!$A$2:$E$41,5,FALSE), 0)</f>
        <v>0</v>
      </c>
      <c r="AC110" s="1">
        <f>IFERROR(VLOOKUP($A110,Round25[],5,FALSE), 0)</f>
        <v>0</v>
      </c>
      <c r="AD110" s="1">
        <f>IFERROR(VLOOKUP($A110,Round26[],5,FALSE), 0)</f>
        <v>0</v>
      </c>
      <c r="AE110" s="1">
        <f>IFERROR(VLOOKUP($A110,Round27[],5,FALSE), 0)</f>
        <v>0</v>
      </c>
      <c r="AF110" s="1">
        <f>IFERROR(VLOOKUP($A110,Round28[],5,FALSE), 0)</f>
        <v>0</v>
      </c>
      <c r="AG110" s="1">
        <f>IFERROR(VLOOKUP($A110,Round29[],5,FALSE), 0)</f>
        <v>0</v>
      </c>
      <c r="AH110" s="1">
        <f>IFERROR(VLOOKUP($A110,Round30[],5,FALSE), 0)</f>
        <v>0</v>
      </c>
      <c r="AI110" s="1">
        <f>IFERROR(VLOOKUP($A110,Round31[],5,FALSE), 0)</f>
        <v>0</v>
      </c>
      <c r="AJ110" s="1">
        <f>IFERROR(VLOOKUP($A110,Round32[],5,FALSE), 0)</f>
        <v>0</v>
      </c>
      <c r="AK110" s="1">
        <f>IFERROR(VLOOKUP($A110,Round33[],5,FALSE), 0)</f>
        <v>0</v>
      </c>
      <c r="AL110" s="1">
        <f>IFERROR(VLOOKUP($A110,Round34[],5,FALSE), 0)</f>
        <v>0</v>
      </c>
      <c r="AM110" s="1">
        <f>IFERROR(VLOOKUP($A110,Round35[],5,FALSE), 0)</f>
        <v>0</v>
      </c>
      <c r="AN110" s="1">
        <f>IFERROR(VLOOKUP($A110,Round36[],5,FALSE), 0)</f>
        <v>0</v>
      </c>
      <c r="AO110" s="1">
        <f>IFERROR(VLOOKUP($A110,Round37[],5,FALSE), 0)</f>
        <v>0</v>
      </c>
      <c r="AP110" s="1">
        <f>IFERROR(VLOOKUP($A110,Round38[],5,FALSE), 0)</f>
        <v>0</v>
      </c>
      <c r="AQ110" s="1">
        <f>IFERROR(VLOOKUP($A110,Round39[],5,FALSE), 0)</f>
        <v>0</v>
      </c>
      <c r="AR110" s="1">
        <f>IFERROR(VLOOKUP($A110,Round40[],5,FALSE), 0)</f>
        <v>0</v>
      </c>
      <c r="AS110" s="1">
        <f>IFERROR(VLOOKUP($A110,Round41[],5,FALSE), 0)</f>
        <v>0</v>
      </c>
      <c r="AT110" s="1">
        <f>IFERROR(VLOOKUP($A110,Round42[],5,FALSE), 0)</f>
        <v>0</v>
      </c>
      <c r="AU110" s="1">
        <f>IFERROR(VLOOKUP($A110,Round43[],5,FALSE), 0)</f>
        <v>0</v>
      </c>
      <c r="AV110" s="1">
        <f>IFERROR(VLOOKUP($A110,Round44[],5,FALSE), 0)</f>
        <v>0</v>
      </c>
      <c r="AW110" s="1">
        <f>IFERROR(VLOOKUP($A110,Round45[],5,FALSE), 0)</f>
        <v>0</v>
      </c>
      <c r="AX110" s="1">
        <f>IFERROR(VLOOKUP($A110,Round46[],5,FALSE), 0)</f>
        <v>0</v>
      </c>
      <c r="AY110" s="1">
        <f>IFERROR(VLOOKUP($A110,Round47[],5,FALSE), 0)</f>
        <v>0</v>
      </c>
      <c r="AZ110" s="1">
        <f>IFERROR(VLOOKUP($A110,Round48[],5,FALSE), 0)</f>
        <v>0</v>
      </c>
      <c r="BA110" s="1">
        <f>IFERROR(VLOOKUP($A110,Round49[],5,FALSE), 0)</f>
        <v>0</v>
      </c>
      <c r="BB110" s="1">
        <f>IFERROR(VLOOKUP($A110,Round50[],5,FALSE), 0)</f>
        <v>0</v>
      </c>
      <c r="BC110" s="1">
        <f>IFERROR(VLOOKUP($A110,Round51[],5,FALSE), 0)</f>
        <v>0</v>
      </c>
      <c r="BD110" s="1">
        <f>IFERROR(VLOOKUP($A110,Round52[],5,FALSE), 0)</f>
        <v>0</v>
      </c>
      <c r="BE110" s="1">
        <f>IFERROR(VLOOKUP($A110,Round53[],5,FALSE), 0)</f>
        <v>0</v>
      </c>
      <c r="BF110" s="1">
        <f>IFERROR(VLOOKUP($A110,Round54[],5,FALSE), 0)</f>
        <v>0</v>
      </c>
      <c r="BG110" s="1">
        <f>IFERROR(VLOOKUP($A110,Round55[],5,FALSE), 0)</f>
        <v>0</v>
      </c>
      <c r="BH110" s="1">
        <f>IFERROR(VLOOKUP($A110,Round56[],5,FALSE), 0)</f>
        <v>0</v>
      </c>
      <c r="BI110" s="1">
        <f>IFERROR(VLOOKUP($A110,Round57[],5,FALSE), 0)</f>
        <v>0</v>
      </c>
      <c r="BJ110" s="1">
        <f>IFERROR(VLOOKUP($A110,Round58[],5,FALSE), 0)</f>
        <v>0</v>
      </c>
      <c r="BK110" s="1">
        <f>IFERROR(VLOOKUP($A110,Round59[],5,FALSE), 0)</f>
        <v>0</v>
      </c>
      <c r="BL110" s="1">
        <f>IFERROR(VLOOKUP($A110,Round60[],5,FALSE), 0)</f>
        <v>0</v>
      </c>
      <c r="BM110" s="36">
        <f>IFERROR(VLOOKUP($A110,Round61[],5,FALSE), 0)</f>
        <v>0</v>
      </c>
      <c r="BN110" s="36">
        <f>IFERROR(VLOOKUP($A110,Round62[],5,FALSE), 0)</f>
        <v>0</v>
      </c>
    </row>
    <row r="111" spans="1:66" ht="22.5" x14ac:dyDescent="0.25">
      <c r="A111" s="1">
        <v>17831</v>
      </c>
      <c r="B111" s="39" t="s">
        <v>223</v>
      </c>
      <c r="C111" s="37">
        <f xml:space="preserve"> SUM(TotalPoints[[#This Row],[دور 1]:[دور 62]])</f>
        <v>4</v>
      </c>
      <c r="D111" s="42">
        <f>COUNTIF(TotalPoints[[#This Row],[دور 1]:[دور 62]], "&gt;0")</f>
        <v>1</v>
      </c>
      <c r="E111" s="36">
        <f>IFERROR(VLOOKUP($A111,Round01[],5,FALSE), 0)</f>
        <v>0</v>
      </c>
      <c r="F111" s="36">
        <f>IFERROR(VLOOKUP($A111,Round02[],5,FALSE), 0)</f>
        <v>0</v>
      </c>
      <c r="G111" s="36">
        <f>IFERROR(VLOOKUP($A111,Round03[],5,FALSE), 0)</f>
        <v>0</v>
      </c>
      <c r="H111" s="36">
        <f>IFERROR(VLOOKUP($A111,Round04[],5,FALSE), 0)</f>
        <v>0</v>
      </c>
      <c r="I111" s="36">
        <f>IFERROR(VLOOKUP($A111,Round05[],5,FALSE), 0)</f>
        <v>0</v>
      </c>
      <c r="J111" s="36">
        <f>IFERROR(VLOOKUP($A111,Round06[],5,FALSE), 0)</f>
        <v>4</v>
      </c>
      <c r="K111" s="36">
        <f>IFERROR(VLOOKUP($A111,Round07[],5,FALSE), 0)</f>
        <v>0</v>
      </c>
      <c r="L111" s="36">
        <f>IFERROR(VLOOKUP($A111,Round08[],5,FALSE), 0)</f>
        <v>0</v>
      </c>
      <c r="M111" s="36">
        <f>IFERROR(VLOOKUP($A111,Round09[],5,FALSE), 0)</f>
        <v>0</v>
      </c>
      <c r="N111" s="36">
        <f>IFERROR(VLOOKUP($A111,Round10[],5,FALSE), 0)</f>
        <v>0</v>
      </c>
      <c r="O111" s="36">
        <f>IFERROR(VLOOKUP($A111,Round11[],5,FALSE), 0)</f>
        <v>0</v>
      </c>
      <c r="P111" s="36">
        <f>IFERROR(VLOOKUP($A111,Round12[],5,FALSE), 0)</f>
        <v>0</v>
      </c>
      <c r="Q111" s="36">
        <f>IFERROR(VLOOKUP($A111,Round13[],5,FALSE), 0)</f>
        <v>0</v>
      </c>
      <c r="R111" s="36">
        <f>IFERROR(VLOOKUP($A111,Round14[],5,FALSE), 0)</f>
        <v>0</v>
      </c>
      <c r="S111" s="36">
        <f>IFERROR(VLOOKUP($A111,Round15[],5,FALSE), 0)</f>
        <v>0</v>
      </c>
      <c r="T111" s="36">
        <f>IFERROR(VLOOKUP($A111,Round16[],5,FALSE), 0)</f>
        <v>0</v>
      </c>
      <c r="U111" s="36">
        <f>IFERROR(VLOOKUP($A111,Round17[],5,FALSE), 0)</f>
        <v>0</v>
      </c>
      <c r="V111" s="36">
        <f>IFERROR(VLOOKUP($A111,Round18[],5,FALSE), 0)</f>
        <v>0</v>
      </c>
      <c r="W111" s="36">
        <f>IFERROR(VLOOKUP($A111,Round19[],5,FALSE), 0)</f>
        <v>0</v>
      </c>
      <c r="X111" s="36">
        <f>IFERROR(VLOOKUP($A111,Round20[],5,FALSE), 0)</f>
        <v>0</v>
      </c>
      <c r="Y111" s="36">
        <f>IFERROR(VLOOKUP($A111,Round21[],5,FALSE), 0)</f>
        <v>0</v>
      </c>
      <c r="Z111" s="36">
        <f>IFERROR(VLOOKUP($A111,Round22[],5,FALSE), 0)</f>
        <v>0</v>
      </c>
      <c r="AA111" s="36">
        <f>IFERROR(VLOOKUP($A111,Round23[],5,FALSE), 0)</f>
        <v>0</v>
      </c>
      <c r="AB111" s="36">
        <f>IFERROR(VLOOKUP($A111,'دور 24'!$A$2:$E$41,5,FALSE), 0)</f>
        <v>0</v>
      </c>
      <c r="AC111" s="36">
        <f>IFERROR(VLOOKUP($A111,Round25[],5,FALSE), 0)</f>
        <v>0</v>
      </c>
      <c r="AD111" s="36">
        <f>IFERROR(VLOOKUP($A111,Round26[],5,FALSE), 0)</f>
        <v>0</v>
      </c>
      <c r="AE111" s="36">
        <f>IFERROR(VLOOKUP($A111,Round27[],5,FALSE), 0)</f>
        <v>0</v>
      </c>
      <c r="AF111" s="36">
        <f>IFERROR(VLOOKUP($A111,Round28[],5,FALSE), 0)</f>
        <v>0</v>
      </c>
      <c r="AG111" s="36">
        <f>IFERROR(VLOOKUP($A111,Round29[],5,FALSE), 0)</f>
        <v>0</v>
      </c>
      <c r="AH111" s="36">
        <f>IFERROR(VLOOKUP($A111,Round30[],5,FALSE), 0)</f>
        <v>0</v>
      </c>
      <c r="AI111" s="36">
        <f>IFERROR(VLOOKUP($A111,Round31[],5,FALSE), 0)</f>
        <v>0</v>
      </c>
      <c r="AJ111" s="36">
        <f>IFERROR(VLOOKUP($A111,Round32[],5,FALSE), 0)</f>
        <v>0</v>
      </c>
      <c r="AK111" s="36">
        <f>IFERROR(VLOOKUP($A111,Round33[],5,FALSE), 0)</f>
        <v>0</v>
      </c>
      <c r="AL111" s="36">
        <f>IFERROR(VLOOKUP($A111,Round34[],5,FALSE), 0)</f>
        <v>0</v>
      </c>
      <c r="AM111" s="36">
        <f>IFERROR(VLOOKUP($A111,Round35[],5,FALSE), 0)</f>
        <v>0</v>
      </c>
      <c r="AN111" s="36">
        <f>IFERROR(VLOOKUP($A111,Round36[],5,FALSE), 0)</f>
        <v>0</v>
      </c>
      <c r="AO111" s="36">
        <f>IFERROR(VLOOKUP($A111,Round37[],5,FALSE), 0)</f>
        <v>0</v>
      </c>
      <c r="AP111" s="36">
        <f>IFERROR(VLOOKUP($A111,Round38[],5,FALSE), 0)</f>
        <v>0</v>
      </c>
      <c r="AQ111" s="36">
        <f>IFERROR(VLOOKUP($A111,Round39[],5,FALSE), 0)</f>
        <v>0</v>
      </c>
      <c r="AR111" s="36">
        <f>IFERROR(VLOOKUP($A111,Round40[],5,FALSE), 0)</f>
        <v>0</v>
      </c>
      <c r="AS111" s="36">
        <f>IFERROR(VLOOKUP($A111,Round41[],5,FALSE), 0)</f>
        <v>0</v>
      </c>
      <c r="AT111" s="36">
        <f>IFERROR(VLOOKUP($A111,Round42[],5,FALSE), 0)</f>
        <v>0</v>
      </c>
      <c r="AU111" s="36">
        <f>IFERROR(VLOOKUP($A111,Round43[],5,FALSE), 0)</f>
        <v>0</v>
      </c>
      <c r="AV111" s="36">
        <f>IFERROR(VLOOKUP($A111,Round44[],5,FALSE), 0)</f>
        <v>0</v>
      </c>
      <c r="AW111" s="36">
        <f>IFERROR(VLOOKUP($A111,Round45[],5,FALSE), 0)</f>
        <v>0</v>
      </c>
      <c r="AX111" s="36">
        <f>IFERROR(VLOOKUP($A111,Round46[],5,FALSE), 0)</f>
        <v>0</v>
      </c>
      <c r="AY111" s="36">
        <f>IFERROR(VLOOKUP($A111,Round47[],5,FALSE), 0)</f>
        <v>0</v>
      </c>
      <c r="AZ111" s="36">
        <f>IFERROR(VLOOKUP($A111,Round48[],5,FALSE), 0)</f>
        <v>0</v>
      </c>
      <c r="BA111" s="36">
        <f>IFERROR(VLOOKUP($A111,Round49[],5,FALSE), 0)</f>
        <v>0</v>
      </c>
      <c r="BB111" s="36">
        <f>IFERROR(VLOOKUP($A111,Round50[],5,FALSE), 0)</f>
        <v>0</v>
      </c>
      <c r="BC111" s="36">
        <f>IFERROR(VLOOKUP($A111,Round51[],5,FALSE), 0)</f>
        <v>0</v>
      </c>
      <c r="BD111" s="36">
        <f>IFERROR(VLOOKUP($A111,Round52[],5,FALSE), 0)</f>
        <v>0</v>
      </c>
      <c r="BE111" s="36">
        <f>IFERROR(VLOOKUP($A111,Round53[],5,FALSE), 0)</f>
        <v>0</v>
      </c>
      <c r="BF111" s="36">
        <f>IFERROR(VLOOKUP($A111,Round54[],5,FALSE), 0)</f>
        <v>0</v>
      </c>
      <c r="BG111" s="36">
        <f>IFERROR(VLOOKUP($A111,Round55[],5,FALSE), 0)</f>
        <v>0</v>
      </c>
      <c r="BH111" s="36">
        <f>IFERROR(VLOOKUP($A111,Round56[],5,FALSE), 0)</f>
        <v>0</v>
      </c>
      <c r="BI111" s="36">
        <f>IFERROR(VLOOKUP($A111,Round57[],5,FALSE), 0)</f>
        <v>0</v>
      </c>
      <c r="BJ111" s="36">
        <f>IFERROR(VLOOKUP($A111,Round58[],5,FALSE), 0)</f>
        <v>0</v>
      </c>
      <c r="BK111" s="36">
        <f>IFERROR(VLOOKUP($A111,Round59[],5,FALSE), 0)</f>
        <v>0</v>
      </c>
      <c r="BL111" s="36">
        <f>IFERROR(VLOOKUP($A111,Round60[],5,FALSE), 0)</f>
        <v>0</v>
      </c>
      <c r="BM111" s="36">
        <f>IFERROR(VLOOKUP($A111,Round61[],5,FALSE), 0)</f>
        <v>0</v>
      </c>
      <c r="BN111" s="36">
        <f>IFERROR(VLOOKUP($A111,Round62[],5,FALSE), 0)</f>
        <v>0</v>
      </c>
    </row>
    <row r="112" spans="1:66" ht="22.5" x14ac:dyDescent="0.25">
      <c r="A112" s="1">
        <v>15234</v>
      </c>
      <c r="B112" s="39" t="s">
        <v>154</v>
      </c>
      <c r="C112" s="37">
        <f xml:space="preserve"> SUM(TotalPoints[[#This Row],[دور 1]:[دور 62]])</f>
        <v>4</v>
      </c>
      <c r="D112" s="42">
        <f>COUNTIF(TotalPoints[[#This Row],[دور 1]:[دور 62]], "&gt;0")</f>
        <v>2</v>
      </c>
      <c r="E112" s="36">
        <f>IFERROR(VLOOKUP($A112,Round01[],5,FALSE), 0)</f>
        <v>3</v>
      </c>
      <c r="F112" s="36">
        <f>IFERROR(VLOOKUP($A112,Round02[],5,FALSE), 0)</f>
        <v>0</v>
      </c>
      <c r="G112" s="36">
        <f>IFERROR(VLOOKUP($A112,Round03[],5,FALSE), 0)</f>
        <v>1</v>
      </c>
      <c r="H112" s="36">
        <f>IFERROR(VLOOKUP($A112,Round04[],5,FALSE), 0)</f>
        <v>0</v>
      </c>
      <c r="I112" s="36">
        <f>IFERROR(VLOOKUP($A112,Round05[],5,FALSE), 0)</f>
        <v>0</v>
      </c>
      <c r="J112" s="36">
        <f>IFERROR(VLOOKUP($A112,Round06[],5,FALSE), 0)</f>
        <v>0</v>
      </c>
      <c r="K112" s="36">
        <f>IFERROR(VLOOKUP($A112,Round07[],5,FALSE), 0)</f>
        <v>0</v>
      </c>
      <c r="L112" s="36">
        <f>IFERROR(VLOOKUP($A112,Round08[],5,FALSE), 0)</f>
        <v>0</v>
      </c>
      <c r="M112" s="36">
        <f>IFERROR(VLOOKUP($A112,Round09[],5,FALSE), 0)</f>
        <v>0</v>
      </c>
      <c r="N112" s="36">
        <f>IFERROR(VLOOKUP($A112,Round10[],5,FALSE), 0)</f>
        <v>0</v>
      </c>
      <c r="O112" s="36">
        <f>IFERROR(VLOOKUP($A112,Round11[],5,FALSE), 0)</f>
        <v>0</v>
      </c>
      <c r="P112" s="36">
        <f>IFERROR(VLOOKUP($A112,Round12[],5,FALSE), 0)</f>
        <v>0</v>
      </c>
      <c r="Q112" s="36">
        <f>IFERROR(VLOOKUP($A112,Round13[],5,FALSE), 0)</f>
        <v>0</v>
      </c>
      <c r="R112" s="36">
        <f>IFERROR(VLOOKUP($A112,Round14[],5,FALSE), 0)</f>
        <v>0</v>
      </c>
      <c r="S112" s="36">
        <f>IFERROR(VLOOKUP($A112,Round15[],5,FALSE), 0)</f>
        <v>0</v>
      </c>
      <c r="T112" s="36">
        <f>IFERROR(VLOOKUP($A112,Round16[],5,FALSE), 0)</f>
        <v>0</v>
      </c>
      <c r="U112" s="36">
        <f>IFERROR(VLOOKUP($A112,Round17[],5,FALSE), 0)</f>
        <v>0</v>
      </c>
      <c r="V112" s="36">
        <f>IFERROR(VLOOKUP($A112,Round18[],5,FALSE), 0)</f>
        <v>0</v>
      </c>
      <c r="W112" s="36">
        <f>IFERROR(VLOOKUP($A112,Round19[],5,FALSE), 0)</f>
        <v>0</v>
      </c>
      <c r="X112" s="36">
        <f>IFERROR(VLOOKUP($A112,Round20[],5,FALSE), 0)</f>
        <v>0</v>
      </c>
      <c r="Y112" s="36">
        <f>IFERROR(VLOOKUP($A112,Round21[],5,FALSE), 0)</f>
        <v>0</v>
      </c>
      <c r="Z112" s="36">
        <f>IFERROR(VLOOKUP($A112,Round22[],5,FALSE), 0)</f>
        <v>0</v>
      </c>
      <c r="AA112" s="36">
        <f>IFERROR(VLOOKUP($A112,Round23[],5,FALSE), 0)</f>
        <v>0</v>
      </c>
      <c r="AB112" s="36">
        <f>IFERROR(VLOOKUP($A112,'دور 24'!$A$2:$E$41,5,FALSE), 0)</f>
        <v>0</v>
      </c>
      <c r="AC112" s="36">
        <f>IFERROR(VLOOKUP($A112,Round25[],5,FALSE), 0)</f>
        <v>0</v>
      </c>
      <c r="AD112" s="36">
        <f>IFERROR(VLOOKUP($A112,Round26[],5,FALSE), 0)</f>
        <v>0</v>
      </c>
      <c r="AE112" s="36">
        <f>IFERROR(VLOOKUP($A112,Round27[],5,FALSE), 0)</f>
        <v>0</v>
      </c>
      <c r="AF112" s="36">
        <f>IFERROR(VLOOKUP($A112,Round28[],5,FALSE), 0)</f>
        <v>0</v>
      </c>
      <c r="AG112" s="36">
        <f>IFERROR(VLOOKUP($A112,Round29[],5,FALSE), 0)</f>
        <v>0</v>
      </c>
      <c r="AH112" s="36">
        <f>IFERROR(VLOOKUP($A112,Round30[],5,FALSE), 0)</f>
        <v>0</v>
      </c>
      <c r="AI112" s="36">
        <f>IFERROR(VLOOKUP($A112,Round31[],5,FALSE), 0)</f>
        <v>0</v>
      </c>
      <c r="AJ112" s="36">
        <f>IFERROR(VLOOKUP($A112,Round32[],5,FALSE), 0)</f>
        <v>0</v>
      </c>
      <c r="AK112" s="36">
        <f>IFERROR(VLOOKUP($A112,Round33[],5,FALSE), 0)</f>
        <v>0</v>
      </c>
      <c r="AL112" s="36">
        <f>IFERROR(VLOOKUP($A112,Round34[],5,FALSE), 0)</f>
        <v>0</v>
      </c>
      <c r="AM112" s="36">
        <f>IFERROR(VLOOKUP($A112,Round35[],5,FALSE), 0)</f>
        <v>0</v>
      </c>
      <c r="AN112" s="36">
        <f>IFERROR(VLOOKUP($A112,Round36[],5,FALSE), 0)</f>
        <v>0</v>
      </c>
      <c r="AO112" s="36">
        <f>IFERROR(VLOOKUP($A112,Round37[],5,FALSE), 0)</f>
        <v>0</v>
      </c>
      <c r="AP112" s="36">
        <f>IFERROR(VLOOKUP($A112,Round38[],5,FALSE), 0)</f>
        <v>0</v>
      </c>
      <c r="AQ112" s="36">
        <f>IFERROR(VLOOKUP($A112,Round39[],5,FALSE), 0)</f>
        <v>0</v>
      </c>
      <c r="AR112" s="36">
        <f>IFERROR(VLOOKUP($A112,Round40[],5,FALSE), 0)</f>
        <v>0</v>
      </c>
      <c r="AS112" s="36">
        <f>IFERROR(VLOOKUP($A112,Round41[],5,FALSE), 0)</f>
        <v>0</v>
      </c>
      <c r="AT112" s="36">
        <f>IFERROR(VLOOKUP($A112,Round42[],5,FALSE), 0)</f>
        <v>0</v>
      </c>
      <c r="AU112" s="36">
        <f>IFERROR(VLOOKUP($A112,Round43[],5,FALSE), 0)</f>
        <v>0</v>
      </c>
      <c r="AV112" s="36">
        <f>IFERROR(VLOOKUP($A112,Round44[],5,FALSE), 0)</f>
        <v>0</v>
      </c>
      <c r="AW112" s="36">
        <f>IFERROR(VLOOKUP($A112,Round45[],5,FALSE), 0)</f>
        <v>0</v>
      </c>
      <c r="AX112" s="36">
        <f>IFERROR(VLOOKUP($A112,Round46[],5,FALSE), 0)</f>
        <v>0</v>
      </c>
      <c r="AY112" s="36">
        <f>IFERROR(VLOOKUP($A112,Round47[],5,FALSE), 0)</f>
        <v>0</v>
      </c>
      <c r="AZ112" s="36">
        <f>IFERROR(VLOOKUP($A112,Round48[],5,FALSE), 0)</f>
        <v>0</v>
      </c>
      <c r="BA112" s="36">
        <f>IFERROR(VLOOKUP($A112,Round49[],5,FALSE), 0)</f>
        <v>0</v>
      </c>
      <c r="BB112" s="36">
        <f>IFERROR(VLOOKUP($A112,Round50[],5,FALSE), 0)</f>
        <v>0</v>
      </c>
      <c r="BC112" s="36">
        <f>IFERROR(VLOOKUP($A112,Round51[],5,FALSE), 0)</f>
        <v>0</v>
      </c>
      <c r="BD112" s="36">
        <f>IFERROR(VLOOKUP($A112,Round52[],5,FALSE), 0)</f>
        <v>0</v>
      </c>
      <c r="BE112" s="36">
        <f>IFERROR(VLOOKUP($A112,Round53[],5,FALSE), 0)</f>
        <v>0</v>
      </c>
      <c r="BF112" s="36">
        <f>IFERROR(VLOOKUP($A112,Round54[],5,FALSE), 0)</f>
        <v>0</v>
      </c>
      <c r="BG112" s="36">
        <f>IFERROR(VLOOKUP($A112,Round55[],5,FALSE), 0)</f>
        <v>0</v>
      </c>
      <c r="BH112" s="36">
        <f>IFERROR(VLOOKUP($A112,Round56[],5,FALSE), 0)</f>
        <v>0</v>
      </c>
      <c r="BI112" s="36">
        <f>IFERROR(VLOOKUP($A112,Round57[],5,FALSE), 0)</f>
        <v>0</v>
      </c>
      <c r="BJ112" s="36">
        <f>IFERROR(VLOOKUP($A112,Round58[],5,FALSE), 0)</f>
        <v>0</v>
      </c>
      <c r="BK112" s="36">
        <f>IFERROR(VLOOKUP($A112,Round59[],5,FALSE), 0)</f>
        <v>0</v>
      </c>
      <c r="BL112" s="36">
        <f>IFERROR(VLOOKUP($A112,Round60[],5,FALSE), 0)</f>
        <v>0</v>
      </c>
      <c r="BM112" s="36">
        <f>IFERROR(VLOOKUP($A112,Round61[],5,FALSE), 0)</f>
        <v>0</v>
      </c>
      <c r="BN112" s="36">
        <f>IFERROR(VLOOKUP($A112,Round62[],5,FALSE), 0)</f>
        <v>0</v>
      </c>
    </row>
    <row r="113" spans="1:66" ht="22.5" x14ac:dyDescent="0.25">
      <c r="A113" s="1">
        <v>11232</v>
      </c>
      <c r="B113" s="39" t="s">
        <v>129</v>
      </c>
      <c r="C113" s="37">
        <f xml:space="preserve"> SUM(TotalPoints[[#This Row],[دور 1]:[دور 62]])</f>
        <v>4</v>
      </c>
      <c r="D113" s="42">
        <f>COUNTIF(TotalPoints[[#This Row],[دور 1]:[دور 62]], "&gt;0")</f>
        <v>3</v>
      </c>
      <c r="E113" s="36">
        <f>IFERROR(VLOOKUP($A113,Round01[],5,FALSE), 0)</f>
        <v>2</v>
      </c>
      <c r="F113" s="36">
        <f>IFERROR(VLOOKUP($A113,Round02[],5,FALSE), 0)</f>
        <v>0</v>
      </c>
      <c r="G113" s="36">
        <f>IFERROR(VLOOKUP($A113,Round03[],5,FALSE), 0)</f>
        <v>1</v>
      </c>
      <c r="H113" s="36">
        <f>IFERROR(VLOOKUP($A113,Round04[],5,FALSE), 0)</f>
        <v>1</v>
      </c>
      <c r="I113" s="36">
        <f>IFERROR(VLOOKUP($A113,Round05[],5,FALSE), 0)</f>
        <v>0</v>
      </c>
      <c r="J113" s="36">
        <f>IFERROR(VLOOKUP($A113,Round06[],5,FALSE), 0)</f>
        <v>0</v>
      </c>
      <c r="K113" s="36">
        <f>IFERROR(VLOOKUP($A113,Round07[],5,FALSE), 0)</f>
        <v>0</v>
      </c>
      <c r="L113" s="36">
        <f>IFERROR(VLOOKUP($A113,Round08[],5,FALSE), 0)</f>
        <v>0</v>
      </c>
      <c r="M113" s="36">
        <f>IFERROR(VLOOKUP($A113,Round09[],5,FALSE), 0)</f>
        <v>0</v>
      </c>
      <c r="N113" s="36">
        <f>IFERROR(VLOOKUP($A113,Round10[],5,FALSE), 0)</f>
        <v>0</v>
      </c>
      <c r="O113" s="36">
        <f>IFERROR(VLOOKUP($A113,Round11[],5,FALSE), 0)</f>
        <v>0</v>
      </c>
      <c r="P113" s="36">
        <f>IFERROR(VLOOKUP($A113,Round12[],5,FALSE), 0)</f>
        <v>0</v>
      </c>
      <c r="Q113" s="36">
        <f>IFERROR(VLOOKUP($A113,Round13[],5,FALSE), 0)</f>
        <v>0</v>
      </c>
      <c r="R113" s="36">
        <f>IFERROR(VLOOKUP($A113,Round14[],5,FALSE), 0)</f>
        <v>0</v>
      </c>
      <c r="S113" s="36">
        <f>IFERROR(VLOOKUP($A113,Round15[],5,FALSE), 0)</f>
        <v>0</v>
      </c>
      <c r="T113" s="36">
        <f>IFERROR(VLOOKUP($A113,Round16[],5,FALSE), 0)</f>
        <v>0</v>
      </c>
      <c r="U113" s="36">
        <f>IFERROR(VLOOKUP($A113,Round17[],5,FALSE), 0)</f>
        <v>0</v>
      </c>
      <c r="V113" s="36">
        <f>IFERROR(VLOOKUP($A113,Round18[],5,FALSE), 0)</f>
        <v>0</v>
      </c>
      <c r="W113" s="36">
        <f>IFERROR(VLOOKUP($A113,Round19[],5,FALSE), 0)</f>
        <v>0</v>
      </c>
      <c r="X113" s="36">
        <f>IFERROR(VLOOKUP($A113,Round20[],5,FALSE), 0)</f>
        <v>0</v>
      </c>
      <c r="Y113" s="36">
        <f>IFERROR(VLOOKUP($A113,Round21[],5,FALSE), 0)</f>
        <v>0</v>
      </c>
      <c r="Z113" s="36">
        <f>IFERROR(VLOOKUP($A113,Round22[],5,FALSE), 0)</f>
        <v>0</v>
      </c>
      <c r="AA113" s="36">
        <f>IFERROR(VLOOKUP($A113,Round23[],5,FALSE), 0)</f>
        <v>0</v>
      </c>
      <c r="AB113" s="36">
        <f>IFERROR(VLOOKUP($A113,'دور 24'!$A$2:$E$41,5,FALSE), 0)</f>
        <v>0</v>
      </c>
      <c r="AC113" s="36">
        <f>IFERROR(VLOOKUP($A113,Round25[],5,FALSE), 0)</f>
        <v>0</v>
      </c>
      <c r="AD113" s="36">
        <f>IFERROR(VLOOKUP($A113,Round26[],5,FALSE), 0)</f>
        <v>0</v>
      </c>
      <c r="AE113" s="36">
        <f>IFERROR(VLOOKUP($A113,Round27[],5,FALSE), 0)</f>
        <v>0</v>
      </c>
      <c r="AF113" s="36">
        <f>IFERROR(VLOOKUP($A113,Round28[],5,FALSE), 0)</f>
        <v>0</v>
      </c>
      <c r="AG113" s="36">
        <f>IFERROR(VLOOKUP($A113,Round29[],5,FALSE), 0)</f>
        <v>0</v>
      </c>
      <c r="AH113" s="36">
        <f>IFERROR(VLOOKUP($A113,Round30[],5,FALSE), 0)</f>
        <v>0</v>
      </c>
      <c r="AI113" s="36">
        <f>IFERROR(VLOOKUP($A113,Round31[],5,FALSE), 0)</f>
        <v>0</v>
      </c>
      <c r="AJ113" s="36">
        <f>IFERROR(VLOOKUP($A113,Round32[],5,FALSE), 0)</f>
        <v>0</v>
      </c>
      <c r="AK113" s="36">
        <f>IFERROR(VLOOKUP($A113,Round33[],5,FALSE), 0)</f>
        <v>0</v>
      </c>
      <c r="AL113" s="36">
        <f>IFERROR(VLOOKUP($A113,Round34[],5,FALSE), 0)</f>
        <v>0</v>
      </c>
      <c r="AM113" s="36">
        <f>IFERROR(VLOOKUP($A113,Round35[],5,FALSE), 0)</f>
        <v>0</v>
      </c>
      <c r="AN113" s="36">
        <f>IFERROR(VLOOKUP($A113,Round36[],5,FALSE), 0)</f>
        <v>0</v>
      </c>
      <c r="AO113" s="36">
        <f>IFERROR(VLOOKUP($A113,Round37[],5,FALSE), 0)</f>
        <v>0</v>
      </c>
      <c r="AP113" s="36">
        <f>IFERROR(VLOOKUP($A113,Round38[],5,FALSE), 0)</f>
        <v>0</v>
      </c>
      <c r="AQ113" s="36">
        <f>IFERROR(VLOOKUP($A113,Round39[],5,FALSE), 0)</f>
        <v>0</v>
      </c>
      <c r="AR113" s="36">
        <f>IFERROR(VLOOKUP($A113,Round40[],5,FALSE), 0)</f>
        <v>0</v>
      </c>
      <c r="AS113" s="36">
        <f>IFERROR(VLOOKUP($A113,Round41[],5,FALSE), 0)</f>
        <v>0</v>
      </c>
      <c r="AT113" s="36">
        <f>IFERROR(VLOOKUP($A113,Round42[],5,FALSE), 0)</f>
        <v>0</v>
      </c>
      <c r="AU113" s="36">
        <f>IFERROR(VLOOKUP($A113,Round43[],5,FALSE), 0)</f>
        <v>0</v>
      </c>
      <c r="AV113" s="36">
        <f>IFERROR(VLOOKUP($A113,Round44[],5,FALSE), 0)</f>
        <v>0</v>
      </c>
      <c r="AW113" s="36">
        <f>IFERROR(VLOOKUP($A113,Round45[],5,FALSE), 0)</f>
        <v>0</v>
      </c>
      <c r="AX113" s="36">
        <f>IFERROR(VLOOKUP($A113,Round46[],5,FALSE), 0)</f>
        <v>0</v>
      </c>
      <c r="AY113" s="36">
        <f>IFERROR(VLOOKUP($A113,Round47[],5,FALSE), 0)</f>
        <v>0</v>
      </c>
      <c r="AZ113" s="36">
        <f>IFERROR(VLOOKUP($A113,Round48[],5,FALSE), 0)</f>
        <v>0</v>
      </c>
      <c r="BA113" s="36">
        <f>IFERROR(VLOOKUP($A113,Round49[],5,FALSE), 0)</f>
        <v>0</v>
      </c>
      <c r="BB113" s="36">
        <f>IFERROR(VLOOKUP($A113,Round50[],5,FALSE), 0)</f>
        <v>0</v>
      </c>
      <c r="BC113" s="36">
        <f>IFERROR(VLOOKUP($A113,Round51[],5,FALSE), 0)</f>
        <v>0</v>
      </c>
      <c r="BD113" s="36">
        <f>IFERROR(VLOOKUP($A113,Round52[],5,FALSE), 0)</f>
        <v>0</v>
      </c>
      <c r="BE113" s="36">
        <f>IFERROR(VLOOKUP($A113,Round53[],5,FALSE), 0)</f>
        <v>0</v>
      </c>
      <c r="BF113" s="36">
        <f>IFERROR(VLOOKUP($A113,Round54[],5,FALSE), 0)</f>
        <v>0</v>
      </c>
      <c r="BG113" s="36">
        <f>IFERROR(VLOOKUP($A113,Round55[],5,FALSE), 0)</f>
        <v>0</v>
      </c>
      <c r="BH113" s="36">
        <f>IFERROR(VLOOKUP($A113,Round56[],5,FALSE), 0)</f>
        <v>0</v>
      </c>
      <c r="BI113" s="36">
        <f>IFERROR(VLOOKUP($A113,Round57[],5,FALSE), 0)</f>
        <v>0</v>
      </c>
      <c r="BJ113" s="36">
        <f>IFERROR(VLOOKUP($A113,Round58[],5,FALSE), 0)</f>
        <v>0</v>
      </c>
      <c r="BK113" s="36">
        <f>IFERROR(VLOOKUP($A113,Round59[],5,FALSE), 0)</f>
        <v>0</v>
      </c>
      <c r="BL113" s="36">
        <f>IFERROR(VLOOKUP($A113,Round60[],5,FALSE), 0)</f>
        <v>0</v>
      </c>
      <c r="BM113" s="36">
        <f>IFERROR(VLOOKUP($A113,Round61[],5,FALSE), 0)</f>
        <v>0</v>
      </c>
      <c r="BN113" s="36">
        <f>IFERROR(VLOOKUP($A113,Round62[],5,FALSE), 0)</f>
        <v>0</v>
      </c>
    </row>
    <row r="114" spans="1:66" ht="22.5" x14ac:dyDescent="0.25">
      <c r="A114" s="1">
        <v>16187</v>
      </c>
      <c r="B114" s="39" t="s">
        <v>266</v>
      </c>
      <c r="C114" s="37">
        <f xml:space="preserve"> SUM(TotalPoints[[#This Row],[دور 1]:[دور 62]])</f>
        <v>4</v>
      </c>
      <c r="D114" s="42">
        <f>COUNTIF(TotalPoints[[#This Row],[دور 1]:[دور 62]], "&gt;0")</f>
        <v>1</v>
      </c>
      <c r="E114" s="36">
        <f>IFERROR(VLOOKUP($A114,Round01[],5,FALSE), 0)</f>
        <v>0</v>
      </c>
      <c r="F114" s="36">
        <f>IFERROR(VLOOKUP($A114,Round02[],5,FALSE), 0)</f>
        <v>0</v>
      </c>
      <c r="G114" s="36">
        <f>IFERROR(VLOOKUP($A114,Round03[],5,FALSE), 0)</f>
        <v>0</v>
      </c>
      <c r="H114" s="36">
        <f>IFERROR(VLOOKUP($A114,Round04[],5,FALSE), 0)</f>
        <v>0</v>
      </c>
      <c r="I114" s="36">
        <f>IFERROR(VLOOKUP($A114,Round05[],5,FALSE), 0)</f>
        <v>0</v>
      </c>
      <c r="J114" s="36">
        <f>IFERROR(VLOOKUP($A114,Round06[],5,FALSE), 0)</f>
        <v>0</v>
      </c>
      <c r="K114" s="36">
        <f>IFERROR(VLOOKUP($A114,Round07[],5,FALSE), 0)</f>
        <v>0</v>
      </c>
      <c r="L114" s="36">
        <f>IFERROR(VLOOKUP($A114,Round08[],5,FALSE), 0)</f>
        <v>0</v>
      </c>
      <c r="M114" s="36">
        <f>IFERROR(VLOOKUP($A114,Round09[],5,FALSE), 0)</f>
        <v>0</v>
      </c>
      <c r="N114" s="36">
        <f>IFERROR(VLOOKUP($A114,Round10[],5,FALSE), 0)</f>
        <v>0</v>
      </c>
      <c r="O114" s="36">
        <f>IFERROR(VLOOKUP($A114,Round11[],5,FALSE), 0)</f>
        <v>0</v>
      </c>
      <c r="P114" s="36">
        <f>IFERROR(VLOOKUP($A114,Round12[],5,FALSE), 0)</f>
        <v>0</v>
      </c>
      <c r="Q114" s="36">
        <f>IFERROR(VLOOKUP($A114,Round13[],5,FALSE), 0)</f>
        <v>0</v>
      </c>
      <c r="R114" s="36">
        <f>IFERROR(VLOOKUP($A114,Round14[],5,FALSE), 0)</f>
        <v>0</v>
      </c>
      <c r="S114" s="36">
        <f>IFERROR(VLOOKUP($A114,Round15[],5,FALSE), 0)</f>
        <v>0</v>
      </c>
      <c r="T114" s="36">
        <f>IFERROR(VLOOKUP($A114,Round16[],5,FALSE), 0)</f>
        <v>0</v>
      </c>
      <c r="U114" s="36">
        <f>IFERROR(VLOOKUP($A114,Round17[],5,FALSE), 0)</f>
        <v>0</v>
      </c>
      <c r="V114" s="36">
        <f>IFERROR(VLOOKUP($A114,Round18[],5,FALSE), 0)</f>
        <v>0</v>
      </c>
      <c r="W114" s="36">
        <f>IFERROR(VLOOKUP($A114,Round19[],5,FALSE), 0)</f>
        <v>0</v>
      </c>
      <c r="X114" s="36">
        <f>IFERROR(VLOOKUP($A114,Round20[],5,FALSE), 0)</f>
        <v>0</v>
      </c>
      <c r="Y114" s="36">
        <f>IFERROR(VLOOKUP($A114,Round21[],5,FALSE), 0)</f>
        <v>4</v>
      </c>
      <c r="Z114" s="36">
        <f>IFERROR(VLOOKUP($A114,Round22[],5,FALSE), 0)</f>
        <v>0</v>
      </c>
      <c r="AA114" s="36">
        <f>IFERROR(VLOOKUP($A114,Round23[],5,FALSE), 0)</f>
        <v>0</v>
      </c>
      <c r="AB114" s="36">
        <f>IFERROR(VLOOKUP($A114,'دور 24'!$A$2:$E$41,5,FALSE), 0)</f>
        <v>0</v>
      </c>
      <c r="AC114" s="36">
        <f>IFERROR(VLOOKUP($A114,Round25[],5,FALSE), 0)</f>
        <v>0</v>
      </c>
      <c r="AD114" s="36">
        <f>IFERROR(VLOOKUP($A114,Round26[],5,FALSE), 0)</f>
        <v>0</v>
      </c>
      <c r="AE114" s="36">
        <f>IFERROR(VLOOKUP($A114,Round27[],5,FALSE), 0)</f>
        <v>0</v>
      </c>
      <c r="AF114" s="36">
        <f>IFERROR(VLOOKUP($A114,Round28[],5,FALSE), 0)</f>
        <v>0</v>
      </c>
      <c r="AG114" s="36">
        <f>IFERROR(VLOOKUP($A114,Round29[],5,FALSE), 0)</f>
        <v>0</v>
      </c>
      <c r="AH114" s="36">
        <f>IFERROR(VLOOKUP($A114,Round30[],5,FALSE), 0)</f>
        <v>0</v>
      </c>
      <c r="AI114" s="36">
        <f>IFERROR(VLOOKUP($A114,Round31[],5,FALSE), 0)</f>
        <v>0</v>
      </c>
      <c r="AJ114" s="36">
        <f>IFERROR(VLOOKUP($A114,Round32[],5,FALSE), 0)</f>
        <v>0</v>
      </c>
      <c r="AK114" s="36">
        <f>IFERROR(VLOOKUP($A114,Round33[],5,FALSE), 0)</f>
        <v>0</v>
      </c>
      <c r="AL114" s="36">
        <f>IFERROR(VLOOKUP($A114,Round34[],5,FALSE), 0)</f>
        <v>0</v>
      </c>
      <c r="AM114" s="36">
        <f>IFERROR(VLOOKUP($A114,Round35[],5,FALSE), 0)</f>
        <v>0</v>
      </c>
      <c r="AN114" s="36">
        <f>IFERROR(VLOOKUP($A114,Round36[],5,FALSE), 0)</f>
        <v>0</v>
      </c>
      <c r="AO114" s="36">
        <f>IFERROR(VLOOKUP($A114,Round37[],5,FALSE), 0)</f>
        <v>0</v>
      </c>
      <c r="AP114" s="36">
        <f>IFERROR(VLOOKUP($A114,Round38[],5,FALSE), 0)</f>
        <v>0</v>
      </c>
      <c r="AQ114" s="36">
        <f>IFERROR(VLOOKUP($A114,Round39[],5,FALSE), 0)</f>
        <v>0</v>
      </c>
      <c r="AR114" s="36">
        <f>IFERROR(VLOOKUP($A114,Round40[],5,FALSE), 0)</f>
        <v>0</v>
      </c>
      <c r="AS114" s="36">
        <f>IFERROR(VLOOKUP($A114,Round41[],5,FALSE), 0)</f>
        <v>0</v>
      </c>
      <c r="AT114" s="36">
        <f>IFERROR(VLOOKUP($A114,Round42[],5,FALSE), 0)</f>
        <v>0</v>
      </c>
      <c r="AU114" s="36">
        <f>IFERROR(VLOOKUP($A114,Round43[],5,FALSE), 0)</f>
        <v>0</v>
      </c>
      <c r="AV114" s="36">
        <f>IFERROR(VLOOKUP($A114,Round44[],5,FALSE), 0)</f>
        <v>0</v>
      </c>
      <c r="AW114" s="36">
        <f>IFERROR(VLOOKUP($A114,Round45[],5,FALSE), 0)</f>
        <v>0</v>
      </c>
      <c r="AX114" s="36">
        <f>IFERROR(VLOOKUP($A114,Round46[],5,FALSE), 0)</f>
        <v>0</v>
      </c>
      <c r="AY114" s="36">
        <f>IFERROR(VLOOKUP($A114,Round47[],5,FALSE), 0)</f>
        <v>0</v>
      </c>
      <c r="AZ114" s="36">
        <f>IFERROR(VLOOKUP($A114,Round48[],5,FALSE), 0)</f>
        <v>0</v>
      </c>
      <c r="BA114" s="36">
        <f>IFERROR(VLOOKUP($A114,Round49[],5,FALSE), 0)</f>
        <v>0</v>
      </c>
      <c r="BB114" s="36">
        <f>IFERROR(VLOOKUP($A114,Round50[],5,FALSE), 0)</f>
        <v>0</v>
      </c>
      <c r="BC114" s="36">
        <f>IFERROR(VLOOKUP($A114,Round51[],5,FALSE), 0)</f>
        <v>0</v>
      </c>
      <c r="BD114" s="36">
        <f>IFERROR(VLOOKUP($A114,Round52[],5,FALSE), 0)</f>
        <v>0</v>
      </c>
      <c r="BE114" s="36">
        <f>IFERROR(VLOOKUP($A114,Round53[],5,FALSE), 0)</f>
        <v>0</v>
      </c>
      <c r="BF114" s="36">
        <f>IFERROR(VLOOKUP($A114,Round54[],5,FALSE), 0)</f>
        <v>0</v>
      </c>
      <c r="BG114" s="36">
        <f>IFERROR(VLOOKUP($A114,Round55[],5,FALSE), 0)</f>
        <v>0</v>
      </c>
      <c r="BH114" s="36">
        <f>IFERROR(VLOOKUP($A114,Round56[],5,FALSE), 0)</f>
        <v>0</v>
      </c>
      <c r="BI114" s="36">
        <f>IFERROR(VLOOKUP($A114,Round57[],5,FALSE), 0)</f>
        <v>0</v>
      </c>
      <c r="BJ114" s="36">
        <f>IFERROR(VLOOKUP($A114,Round58[],5,FALSE), 0)</f>
        <v>0</v>
      </c>
      <c r="BK114" s="36">
        <f>IFERROR(VLOOKUP($A114,Round59[],5,FALSE), 0)</f>
        <v>0</v>
      </c>
      <c r="BL114" s="36">
        <f>IFERROR(VLOOKUP($A114,Round60[],5,FALSE), 0)</f>
        <v>0</v>
      </c>
      <c r="BM114" s="36">
        <f>IFERROR(VLOOKUP($A114,Round61[],5,FALSE), 0)</f>
        <v>0</v>
      </c>
      <c r="BN114" s="36">
        <f>IFERROR(VLOOKUP($A114,Round62[],5,FALSE), 0)</f>
        <v>0</v>
      </c>
    </row>
    <row r="115" spans="1:66" ht="22.5" x14ac:dyDescent="0.25">
      <c r="A115" s="1">
        <v>29160</v>
      </c>
      <c r="B115" s="39" t="s">
        <v>270</v>
      </c>
      <c r="C115" s="37">
        <f xml:space="preserve"> SUM(TotalPoints[[#This Row],[دور 1]:[دور 62]])</f>
        <v>4</v>
      </c>
      <c r="D115" s="42">
        <f>COUNTIF(TotalPoints[[#This Row],[دور 1]:[دور 62]], "&gt;0")</f>
        <v>3</v>
      </c>
      <c r="E115" s="36">
        <f>IFERROR(VLOOKUP($A115,Round01[],5,FALSE), 0)</f>
        <v>0</v>
      </c>
      <c r="F115" s="36">
        <f>IFERROR(VLOOKUP($A115,Round02[],5,FALSE), 0)</f>
        <v>0</v>
      </c>
      <c r="G115" s="36">
        <f>IFERROR(VLOOKUP($A115,Round03[],5,FALSE), 0)</f>
        <v>0</v>
      </c>
      <c r="H115" s="36">
        <f>IFERROR(VLOOKUP($A115,Round04[],5,FALSE), 0)</f>
        <v>0</v>
      </c>
      <c r="I115" s="36">
        <f>IFERROR(VLOOKUP($A115,Round05[],5,FALSE), 0)</f>
        <v>0</v>
      </c>
      <c r="J115" s="36">
        <f>IFERROR(VLOOKUP($A115,Round06[],5,FALSE), 0)</f>
        <v>0</v>
      </c>
      <c r="K115" s="36">
        <f>IFERROR(VLOOKUP($A115,Round07[],5,FALSE), 0)</f>
        <v>0</v>
      </c>
      <c r="L115" s="36">
        <f>IFERROR(VLOOKUP($A115,Round08[],5,FALSE), 0)</f>
        <v>0</v>
      </c>
      <c r="M115" s="36">
        <f>IFERROR(VLOOKUP($A115,Round09[],5,FALSE), 0)</f>
        <v>0</v>
      </c>
      <c r="N115" s="36">
        <f>IFERROR(VLOOKUP($A115,Round10[],5,FALSE), 0)</f>
        <v>0</v>
      </c>
      <c r="O115" s="36">
        <f>IFERROR(VLOOKUP($A115,Round11[],5,FALSE), 0)</f>
        <v>0</v>
      </c>
      <c r="P115" s="36">
        <f>IFERROR(VLOOKUP($A115,Round12[],5,FALSE), 0)</f>
        <v>0</v>
      </c>
      <c r="Q115" s="36">
        <f>IFERROR(VLOOKUP($A115,Round13[],5,FALSE), 0)</f>
        <v>0</v>
      </c>
      <c r="R115" s="36">
        <f>IFERROR(VLOOKUP($A115,Round14[],5,FALSE), 0)</f>
        <v>0</v>
      </c>
      <c r="S115" s="36">
        <f>IFERROR(VLOOKUP($A115,Round15[],5,FALSE), 0)</f>
        <v>0</v>
      </c>
      <c r="T115" s="36">
        <f>IFERROR(VLOOKUP($A115,Round16[],5,FALSE), 0)</f>
        <v>0</v>
      </c>
      <c r="U115" s="36">
        <f>IFERROR(VLOOKUP($A115,Round17[],5,FALSE), 0)</f>
        <v>0</v>
      </c>
      <c r="V115" s="36">
        <f>IFERROR(VLOOKUP($A115,Round18[],5,FALSE), 0)</f>
        <v>0</v>
      </c>
      <c r="W115" s="36">
        <f>IFERROR(VLOOKUP($A115,Round19[],5,FALSE), 0)</f>
        <v>0</v>
      </c>
      <c r="X115" s="36">
        <f>IFERROR(VLOOKUP($A115,Round20[],5,FALSE), 0)</f>
        <v>0</v>
      </c>
      <c r="Y115" s="36">
        <f>IFERROR(VLOOKUP($A115,Round21[],5,FALSE), 0)</f>
        <v>0</v>
      </c>
      <c r="Z115" s="36">
        <f>IFERROR(VLOOKUP($A115,Round22[],5,FALSE), 0)</f>
        <v>0</v>
      </c>
      <c r="AA115" s="36">
        <f>IFERROR(VLOOKUP($A115,Round23[],5,FALSE), 0)</f>
        <v>1</v>
      </c>
      <c r="AB115" s="36">
        <f>IFERROR(VLOOKUP($A115,'دور 24'!$A$2:$E$41,5,FALSE), 0)</f>
        <v>1</v>
      </c>
      <c r="AC115" s="36">
        <f>IFERROR(VLOOKUP($A115,Round25[],5,FALSE), 0)</f>
        <v>2</v>
      </c>
      <c r="AD115" s="36">
        <f>IFERROR(VLOOKUP($A115,Round26[],5,FALSE), 0)</f>
        <v>0</v>
      </c>
      <c r="AE115" s="36">
        <f>IFERROR(VLOOKUP($A115,Round27[],5,FALSE), 0)</f>
        <v>0</v>
      </c>
      <c r="AF115" s="36">
        <f>IFERROR(VLOOKUP($A115,Round28[],5,FALSE), 0)</f>
        <v>0</v>
      </c>
      <c r="AG115" s="36">
        <f>IFERROR(VLOOKUP($A115,Round29[],5,FALSE), 0)</f>
        <v>0</v>
      </c>
      <c r="AH115" s="36">
        <f>IFERROR(VLOOKUP($A115,Round30[],5,FALSE), 0)</f>
        <v>0</v>
      </c>
      <c r="AI115" s="36">
        <f>IFERROR(VLOOKUP($A115,Round31[],5,FALSE), 0)</f>
        <v>0</v>
      </c>
      <c r="AJ115" s="36">
        <f>IFERROR(VLOOKUP($A115,Round32[],5,FALSE), 0)</f>
        <v>0</v>
      </c>
      <c r="AK115" s="36">
        <f>IFERROR(VLOOKUP($A115,Round33[],5,FALSE), 0)</f>
        <v>0</v>
      </c>
      <c r="AL115" s="36">
        <f>IFERROR(VLOOKUP($A115,Round34[],5,FALSE), 0)</f>
        <v>0</v>
      </c>
      <c r="AM115" s="36">
        <f>IFERROR(VLOOKUP($A115,Round35[],5,FALSE), 0)</f>
        <v>0</v>
      </c>
      <c r="AN115" s="36">
        <f>IFERROR(VLOOKUP($A115,Round36[],5,FALSE), 0)</f>
        <v>0</v>
      </c>
      <c r="AO115" s="36">
        <f>IFERROR(VLOOKUP($A115,Round37[],5,FALSE), 0)</f>
        <v>0</v>
      </c>
      <c r="AP115" s="36">
        <f>IFERROR(VLOOKUP($A115,Round38[],5,FALSE), 0)</f>
        <v>0</v>
      </c>
      <c r="AQ115" s="36">
        <f>IFERROR(VLOOKUP($A115,Round39[],5,FALSE), 0)</f>
        <v>0</v>
      </c>
      <c r="AR115" s="36">
        <f>IFERROR(VLOOKUP($A115,Round40[],5,FALSE), 0)</f>
        <v>0</v>
      </c>
      <c r="AS115" s="36">
        <f>IFERROR(VLOOKUP($A115,Round41[],5,FALSE), 0)</f>
        <v>0</v>
      </c>
      <c r="AT115" s="36">
        <f>IFERROR(VLOOKUP($A115,Round42[],5,FALSE), 0)</f>
        <v>0</v>
      </c>
      <c r="AU115" s="36">
        <f>IFERROR(VLOOKUP($A115,Round43[],5,FALSE), 0)</f>
        <v>0</v>
      </c>
      <c r="AV115" s="36">
        <f>IFERROR(VLOOKUP($A115,Round44[],5,FALSE), 0)</f>
        <v>0</v>
      </c>
      <c r="AW115" s="36">
        <f>IFERROR(VLOOKUP($A115,Round45[],5,FALSE), 0)</f>
        <v>0</v>
      </c>
      <c r="AX115" s="36">
        <f>IFERROR(VLOOKUP($A115,Round46[],5,FALSE), 0)</f>
        <v>0</v>
      </c>
      <c r="AY115" s="36">
        <f>IFERROR(VLOOKUP($A115,Round47[],5,FALSE), 0)</f>
        <v>0</v>
      </c>
      <c r="AZ115" s="36">
        <f>IFERROR(VLOOKUP($A115,Round48[],5,FALSE), 0)</f>
        <v>0</v>
      </c>
      <c r="BA115" s="36">
        <f>IFERROR(VLOOKUP($A115,Round49[],5,FALSE), 0)</f>
        <v>0</v>
      </c>
      <c r="BB115" s="36">
        <f>IFERROR(VLOOKUP($A115,Round50[],5,FALSE), 0)</f>
        <v>0</v>
      </c>
      <c r="BC115" s="36">
        <f>IFERROR(VLOOKUP($A115,Round51[],5,FALSE), 0)</f>
        <v>0</v>
      </c>
      <c r="BD115" s="36">
        <f>IFERROR(VLOOKUP($A115,Round52[],5,FALSE), 0)</f>
        <v>0</v>
      </c>
      <c r="BE115" s="36">
        <f>IFERROR(VLOOKUP($A115,Round53[],5,FALSE), 0)</f>
        <v>0</v>
      </c>
      <c r="BF115" s="36">
        <f>IFERROR(VLOOKUP($A115,Round54[],5,FALSE), 0)</f>
        <v>0</v>
      </c>
      <c r="BG115" s="36">
        <f>IFERROR(VLOOKUP($A115,Round55[],5,FALSE), 0)</f>
        <v>0</v>
      </c>
      <c r="BH115" s="36">
        <f>IFERROR(VLOOKUP($A115,Round56[],5,FALSE), 0)</f>
        <v>0</v>
      </c>
      <c r="BI115" s="36">
        <f>IFERROR(VLOOKUP($A115,Round57[],5,FALSE), 0)</f>
        <v>0</v>
      </c>
      <c r="BJ115" s="36">
        <f>IFERROR(VLOOKUP($A115,Round58[],5,FALSE), 0)</f>
        <v>0</v>
      </c>
      <c r="BK115" s="36">
        <f>IFERROR(VLOOKUP($A115,Round59[],5,FALSE), 0)</f>
        <v>0</v>
      </c>
      <c r="BL115" s="36">
        <f>IFERROR(VLOOKUP($A115,Round60[],5,FALSE), 0)</f>
        <v>0</v>
      </c>
      <c r="BM115" s="36">
        <f>IFERROR(VLOOKUP($A115,Round61[],5,FALSE), 0)</f>
        <v>0</v>
      </c>
      <c r="BN115" s="36">
        <f>IFERROR(VLOOKUP($A115,Round62[],5,FALSE), 0)</f>
        <v>0</v>
      </c>
    </row>
    <row r="116" spans="1:66" ht="22.5" x14ac:dyDescent="0.25">
      <c r="A116" s="1">
        <v>29632</v>
      </c>
      <c r="B116" s="39" t="s">
        <v>207</v>
      </c>
      <c r="C116" s="37">
        <f xml:space="preserve"> SUM(TotalPoints[[#This Row],[دور 1]:[دور 62]])</f>
        <v>4</v>
      </c>
      <c r="D116" s="42">
        <f>COUNTIF(TotalPoints[[#This Row],[دور 1]:[دور 62]], "&gt;0")</f>
        <v>2</v>
      </c>
      <c r="E116" s="36">
        <f>IFERROR(VLOOKUP($A116,Round01[],5,FALSE), 0)</f>
        <v>0</v>
      </c>
      <c r="F116" s="36">
        <f>IFERROR(VLOOKUP($A116,Round02[],5,FALSE), 0)</f>
        <v>0</v>
      </c>
      <c r="G116" s="36">
        <f>IFERROR(VLOOKUP($A116,Round03[],5,FALSE), 0)</f>
        <v>0</v>
      </c>
      <c r="H116" s="36">
        <f>IFERROR(VLOOKUP($A116,Round04[],5,FALSE), 0)</f>
        <v>0</v>
      </c>
      <c r="I116" s="36">
        <f>IFERROR(VLOOKUP($A116,Round05[],5,FALSE), 0)</f>
        <v>1</v>
      </c>
      <c r="J116" s="36">
        <f>IFERROR(VLOOKUP($A116,Round06[],5,FALSE), 0)</f>
        <v>0</v>
      </c>
      <c r="K116" s="36">
        <f>IFERROR(VLOOKUP($A116,Round07[],5,FALSE), 0)</f>
        <v>0</v>
      </c>
      <c r="L116" s="36">
        <f>IFERROR(VLOOKUP($A116,Round08[],5,FALSE), 0)</f>
        <v>0</v>
      </c>
      <c r="M116" s="36">
        <f>IFERROR(VLOOKUP($A116,Round09[],5,FALSE), 0)</f>
        <v>0</v>
      </c>
      <c r="N116" s="36">
        <f>IFERROR(VLOOKUP($A116,Round10[],5,FALSE), 0)</f>
        <v>0</v>
      </c>
      <c r="O116" s="36">
        <f>IFERROR(VLOOKUP($A116,Round11[],5,FALSE), 0)</f>
        <v>0</v>
      </c>
      <c r="P116" s="36">
        <f>IFERROR(VLOOKUP($A116,Round12[],5,FALSE), 0)</f>
        <v>0</v>
      </c>
      <c r="Q116" s="36">
        <f>IFERROR(VLOOKUP($A116,Round13[],5,FALSE), 0)</f>
        <v>0</v>
      </c>
      <c r="R116" s="36">
        <f>IFERROR(VLOOKUP($A116,Round14[],5,FALSE), 0)</f>
        <v>0</v>
      </c>
      <c r="S116" s="36">
        <f>IFERROR(VLOOKUP($A116,Round15[],5,FALSE), 0)</f>
        <v>0</v>
      </c>
      <c r="T116" s="36">
        <f>IFERROR(VLOOKUP($A116,Round16[],5,FALSE), 0)</f>
        <v>0</v>
      </c>
      <c r="U116" s="36">
        <f>IFERROR(VLOOKUP($A116,Round17[],5,FALSE), 0)</f>
        <v>0</v>
      </c>
      <c r="V116" s="36">
        <f>IFERROR(VLOOKUP($A116,Round18[],5,FALSE), 0)</f>
        <v>0</v>
      </c>
      <c r="W116" s="36">
        <f>IFERROR(VLOOKUP($A116,Round19[],5,FALSE), 0)</f>
        <v>0</v>
      </c>
      <c r="X116" s="36">
        <f>IFERROR(VLOOKUP($A116,Round20[],5,FALSE), 0)</f>
        <v>0</v>
      </c>
      <c r="Y116" s="36">
        <f>IFERROR(VLOOKUP($A116,Round21[],5,FALSE), 0)</f>
        <v>0</v>
      </c>
      <c r="Z116" s="36">
        <f>IFERROR(VLOOKUP($A116,Round22[],5,FALSE), 0)</f>
        <v>0</v>
      </c>
      <c r="AA116" s="36">
        <f>IFERROR(VLOOKUP($A116,Round23[],5,FALSE), 0)</f>
        <v>0</v>
      </c>
      <c r="AB116" s="36">
        <f>IFERROR(VLOOKUP($A116,'دور 24'!$A$2:$E$41,5,FALSE), 0)</f>
        <v>0</v>
      </c>
      <c r="AC116" s="36">
        <f>IFERROR(VLOOKUP($A116,Round25[],5,FALSE), 0)</f>
        <v>0</v>
      </c>
      <c r="AD116" s="36">
        <f>IFERROR(VLOOKUP($A116,Round26[],5,FALSE), 0)</f>
        <v>0</v>
      </c>
      <c r="AE116" s="36">
        <f>IFERROR(VLOOKUP($A116,Round27[],5,FALSE), 0)</f>
        <v>0</v>
      </c>
      <c r="AF116" s="36">
        <f>IFERROR(VLOOKUP($A116,Round28[],5,FALSE), 0)</f>
        <v>0</v>
      </c>
      <c r="AG116" s="36">
        <f>IFERROR(VLOOKUP($A116,Round29[],5,FALSE), 0)</f>
        <v>0</v>
      </c>
      <c r="AH116" s="36">
        <f>IFERROR(VLOOKUP($A116,Round30[],5,FALSE), 0)</f>
        <v>0</v>
      </c>
      <c r="AI116" s="36">
        <f>IFERROR(VLOOKUP($A116,Round31[],5,FALSE), 0)</f>
        <v>0</v>
      </c>
      <c r="AJ116" s="36">
        <f>IFERROR(VLOOKUP($A116,Round32[],5,FALSE), 0)</f>
        <v>0</v>
      </c>
      <c r="AK116" s="36">
        <f>IFERROR(VLOOKUP($A116,Round33[],5,FALSE), 0)</f>
        <v>0</v>
      </c>
      <c r="AL116" s="36">
        <f>IFERROR(VLOOKUP($A116,Round34[],5,FALSE), 0)</f>
        <v>0</v>
      </c>
      <c r="AM116" s="36">
        <f>IFERROR(VLOOKUP($A116,Round35[],5,FALSE), 0)</f>
        <v>3</v>
      </c>
      <c r="AN116" s="36">
        <f>IFERROR(VLOOKUP($A116,Round36[],5,FALSE), 0)</f>
        <v>0</v>
      </c>
      <c r="AO116" s="36">
        <f>IFERROR(VLOOKUP($A116,Round37[],5,FALSE), 0)</f>
        <v>0</v>
      </c>
      <c r="AP116" s="36">
        <f>IFERROR(VLOOKUP($A116,Round38[],5,FALSE), 0)</f>
        <v>0</v>
      </c>
      <c r="AQ116" s="36">
        <f>IFERROR(VLOOKUP($A116,Round39[],5,FALSE), 0)</f>
        <v>0</v>
      </c>
      <c r="AR116" s="36">
        <f>IFERROR(VLOOKUP($A116,Round40[],5,FALSE), 0)</f>
        <v>0</v>
      </c>
      <c r="AS116" s="36">
        <f>IFERROR(VLOOKUP($A116,Round41[],5,FALSE), 0)</f>
        <v>0</v>
      </c>
      <c r="AT116" s="36">
        <f>IFERROR(VLOOKUP($A116,Round42[],5,FALSE), 0)</f>
        <v>0</v>
      </c>
      <c r="AU116" s="36">
        <f>IFERROR(VLOOKUP($A116,Round43[],5,FALSE), 0)</f>
        <v>0</v>
      </c>
      <c r="AV116" s="36">
        <f>IFERROR(VLOOKUP($A116,Round44[],5,FALSE), 0)</f>
        <v>0</v>
      </c>
      <c r="AW116" s="36">
        <f>IFERROR(VLOOKUP($A116,Round45[],5,FALSE), 0)</f>
        <v>0</v>
      </c>
      <c r="AX116" s="36">
        <f>IFERROR(VLOOKUP($A116,Round46[],5,FALSE), 0)</f>
        <v>0</v>
      </c>
      <c r="AY116" s="36">
        <f>IFERROR(VLOOKUP($A116,Round47[],5,FALSE), 0)</f>
        <v>0</v>
      </c>
      <c r="AZ116" s="36">
        <f>IFERROR(VLOOKUP($A116,Round48[],5,FALSE), 0)</f>
        <v>0</v>
      </c>
      <c r="BA116" s="36">
        <f>IFERROR(VLOOKUP($A116,Round49[],5,FALSE), 0)</f>
        <v>0</v>
      </c>
      <c r="BB116" s="36">
        <f>IFERROR(VLOOKUP($A116,Round50[],5,FALSE), 0)</f>
        <v>0</v>
      </c>
      <c r="BC116" s="36">
        <f>IFERROR(VLOOKUP($A116,Round51[],5,FALSE), 0)</f>
        <v>0</v>
      </c>
      <c r="BD116" s="36">
        <f>IFERROR(VLOOKUP($A116,Round52[],5,FALSE), 0)</f>
        <v>0</v>
      </c>
      <c r="BE116" s="36">
        <f>IFERROR(VLOOKUP($A116,Round53[],5,FALSE), 0)</f>
        <v>0</v>
      </c>
      <c r="BF116" s="36">
        <f>IFERROR(VLOOKUP($A116,Round54[],5,FALSE), 0)</f>
        <v>0</v>
      </c>
      <c r="BG116" s="36">
        <f>IFERROR(VLOOKUP($A116,Round55[],5,FALSE), 0)</f>
        <v>0</v>
      </c>
      <c r="BH116" s="36">
        <f>IFERROR(VLOOKUP($A116,Round56[],5,FALSE), 0)</f>
        <v>0</v>
      </c>
      <c r="BI116" s="36">
        <f>IFERROR(VLOOKUP($A116,Round57[],5,FALSE), 0)</f>
        <v>0</v>
      </c>
      <c r="BJ116" s="36">
        <f>IFERROR(VLOOKUP($A116,Round58[],5,FALSE), 0)</f>
        <v>0</v>
      </c>
      <c r="BK116" s="36">
        <f>IFERROR(VLOOKUP($A116,Round59[],5,FALSE), 0)</f>
        <v>0</v>
      </c>
      <c r="BL116" s="36">
        <f>IFERROR(VLOOKUP($A116,Round60[],5,FALSE), 0)</f>
        <v>0</v>
      </c>
      <c r="BM116" s="36">
        <f>IFERROR(VLOOKUP($A116,Round61[],5,FALSE), 0)</f>
        <v>0</v>
      </c>
      <c r="BN116" s="36">
        <f>IFERROR(VLOOKUP($A116,Round62[],5,FALSE), 0)</f>
        <v>0</v>
      </c>
    </row>
    <row r="117" spans="1:66" ht="22.5" x14ac:dyDescent="0.25">
      <c r="A117" s="1">
        <v>29787</v>
      </c>
      <c r="B117" s="39" t="s">
        <v>279</v>
      </c>
      <c r="C117" s="37">
        <f xml:space="preserve"> SUM(TotalPoints[[#This Row],[دور 1]:[دور 62]])</f>
        <v>3</v>
      </c>
      <c r="D117" s="42">
        <f>COUNTIF(TotalPoints[[#This Row],[دور 1]:[دور 62]], "&gt;0")</f>
        <v>1</v>
      </c>
      <c r="E117" s="36">
        <f>IFERROR(VLOOKUP($A117,Round01[],5,FALSE), 0)</f>
        <v>0</v>
      </c>
      <c r="F117" s="36">
        <f>IFERROR(VLOOKUP($A117,Round02[],5,FALSE), 0)</f>
        <v>0</v>
      </c>
      <c r="G117" s="36">
        <f>IFERROR(VLOOKUP($A117,Round03[],5,FALSE), 0)</f>
        <v>0</v>
      </c>
      <c r="H117" s="36">
        <f>IFERROR(VLOOKUP($A117,Round04[],5,FALSE), 0)</f>
        <v>0</v>
      </c>
      <c r="I117" s="36">
        <f>IFERROR(VLOOKUP($A117,Round05[],5,FALSE), 0)</f>
        <v>0</v>
      </c>
      <c r="J117" s="36">
        <f>IFERROR(VLOOKUP($A117,Round06[],5,FALSE), 0)</f>
        <v>0</v>
      </c>
      <c r="K117" s="36">
        <f>IFERROR(VLOOKUP($A117,Round07[],5,FALSE), 0)</f>
        <v>0</v>
      </c>
      <c r="L117" s="36">
        <f>IFERROR(VLOOKUP($A117,Round08[],5,FALSE), 0)</f>
        <v>0</v>
      </c>
      <c r="M117" s="36">
        <f>IFERROR(VLOOKUP($A117,Round09[],5,FALSE), 0)</f>
        <v>0</v>
      </c>
      <c r="N117" s="36">
        <f>IFERROR(VLOOKUP($A117,Round10[],5,FALSE), 0)</f>
        <v>0</v>
      </c>
      <c r="O117" s="36">
        <f>IFERROR(VLOOKUP($A117,Round11[],5,FALSE), 0)</f>
        <v>0</v>
      </c>
      <c r="P117" s="36">
        <f>IFERROR(VLOOKUP($A117,Round12[],5,FALSE), 0)</f>
        <v>0</v>
      </c>
      <c r="Q117" s="36">
        <f>IFERROR(VLOOKUP($A117,Round13[],5,FALSE), 0)</f>
        <v>0</v>
      </c>
      <c r="R117" s="36">
        <f>IFERROR(VLOOKUP($A117,Round14[],5,FALSE), 0)</f>
        <v>0</v>
      </c>
      <c r="S117" s="36">
        <f>IFERROR(VLOOKUP($A117,Round15[],5,FALSE), 0)</f>
        <v>0</v>
      </c>
      <c r="T117" s="36">
        <f>IFERROR(VLOOKUP($A117,Round16[],5,FALSE), 0)</f>
        <v>0</v>
      </c>
      <c r="U117" s="36">
        <f>IFERROR(VLOOKUP($A117,Round17[],5,FALSE), 0)</f>
        <v>0</v>
      </c>
      <c r="V117" s="36">
        <f>IFERROR(VLOOKUP($A117,Round18[],5,FALSE), 0)</f>
        <v>0</v>
      </c>
      <c r="W117" s="36">
        <f>IFERROR(VLOOKUP($A117,Round19[],5,FALSE), 0)</f>
        <v>0</v>
      </c>
      <c r="X117" s="36">
        <f>IFERROR(VLOOKUP($A117,Round20[],5,FALSE), 0)</f>
        <v>0</v>
      </c>
      <c r="Y117" s="36">
        <f>IFERROR(VLOOKUP($A117,Round21[],5,FALSE), 0)</f>
        <v>0</v>
      </c>
      <c r="Z117" s="36">
        <f>IFERROR(VLOOKUP($A117,Round22[],5,FALSE), 0)</f>
        <v>0</v>
      </c>
      <c r="AA117" s="36">
        <f>IFERROR(VLOOKUP($A117,Round23[],5,FALSE), 0)</f>
        <v>0</v>
      </c>
      <c r="AB117" s="36">
        <f>IFERROR(VLOOKUP($A117,'دور 24'!$A$2:$E$41,5,FALSE), 0)</f>
        <v>0</v>
      </c>
      <c r="AC117" s="36">
        <f>IFERROR(VLOOKUP($A117,Round25[],5,FALSE), 0)</f>
        <v>0</v>
      </c>
      <c r="AD117" s="36">
        <f>IFERROR(VLOOKUP($A117,Round26[],5,FALSE), 0)</f>
        <v>0</v>
      </c>
      <c r="AE117" s="36">
        <f>IFERROR(VLOOKUP($A117,Round27[],5,FALSE), 0)</f>
        <v>0</v>
      </c>
      <c r="AF117" s="36">
        <f>IFERROR(VLOOKUP($A117,Round28[],5,FALSE), 0)</f>
        <v>0</v>
      </c>
      <c r="AG117" s="36">
        <f>IFERROR(VLOOKUP($A117,Round29[],5,FALSE), 0)</f>
        <v>3</v>
      </c>
      <c r="AH117" s="36">
        <f>IFERROR(VLOOKUP($A117,Round30[],5,FALSE), 0)</f>
        <v>0</v>
      </c>
      <c r="AI117" s="36">
        <f>IFERROR(VLOOKUP($A117,Round31[],5,FALSE), 0)</f>
        <v>0</v>
      </c>
      <c r="AJ117" s="36">
        <f>IFERROR(VLOOKUP($A117,Round32[],5,FALSE), 0)</f>
        <v>0</v>
      </c>
      <c r="AK117" s="36">
        <f>IFERROR(VLOOKUP($A117,Round33[],5,FALSE), 0)</f>
        <v>0</v>
      </c>
      <c r="AL117" s="36">
        <f>IFERROR(VLOOKUP($A117,Round34[],5,FALSE), 0)</f>
        <v>0</v>
      </c>
      <c r="AM117" s="36">
        <f>IFERROR(VLOOKUP($A117,Round35[],5,FALSE), 0)</f>
        <v>0</v>
      </c>
      <c r="AN117" s="36">
        <f>IFERROR(VLOOKUP($A117,Round36[],5,FALSE), 0)</f>
        <v>0</v>
      </c>
      <c r="AO117" s="36">
        <f>IFERROR(VLOOKUP($A117,Round37[],5,FALSE), 0)</f>
        <v>0</v>
      </c>
      <c r="AP117" s="36">
        <f>IFERROR(VLOOKUP($A117,Round38[],5,FALSE), 0)</f>
        <v>0</v>
      </c>
      <c r="AQ117" s="36">
        <f>IFERROR(VLOOKUP($A117,Round39[],5,FALSE), 0)</f>
        <v>0</v>
      </c>
      <c r="AR117" s="36">
        <f>IFERROR(VLOOKUP($A117,Round40[],5,FALSE), 0)</f>
        <v>0</v>
      </c>
      <c r="AS117" s="36">
        <f>IFERROR(VLOOKUP($A117,Round41[],5,FALSE), 0)</f>
        <v>0</v>
      </c>
      <c r="AT117" s="36">
        <f>IFERROR(VLOOKUP($A117,Round42[],5,FALSE), 0)</f>
        <v>0</v>
      </c>
      <c r="AU117" s="36">
        <f>IFERROR(VLOOKUP($A117,Round43[],5,FALSE), 0)</f>
        <v>0</v>
      </c>
      <c r="AV117" s="36">
        <f>IFERROR(VLOOKUP($A117,Round44[],5,FALSE), 0)</f>
        <v>0</v>
      </c>
      <c r="AW117" s="36">
        <f>IFERROR(VLOOKUP($A117,Round45[],5,FALSE), 0)</f>
        <v>0</v>
      </c>
      <c r="AX117" s="36">
        <f>IFERROR(VLOOKUP($A117,Round46[],5,FALSE), 0)</f>
        <v>0</v>
      </c>
      <c r="AY117" s="36">
        <f>IFERROR(VLOOKUP($A117,Round47[],5,FALSE), 0)</f>
        <v>0</v>
      </c>
      <c r="AZ117" s="36">
        <f>IFERROR(VLOOKUP($A117,Round48[],5,FALSE), 0)</f>
        <v>0</v>
      </c>
      <c r="BA117" s="36">
        <f>IFERROR(VLOOKUP($A117,Round49[],5,FALSE), 0)</f>
        <v>0</v>
      </c>
      <c r="BB117" s="36">
        <f>IFERROR(VLOOKUP($A117,Round50[],5,FALSE), 0)</f>
        <v>0</v>
      </c>
      <c r="BC117" s="36">
        <f>IFERROR(VLOOKUP($A117,Round51[],5,FALSE), 0)</f>
        <v>0</v>
      </c>
      <c r="BD117" s="36">
        <f>IFERROR(VLOOKUP($A117,Round52[],5,FALSE), 0)</f>
        <v>0</v>
      </c>
      <c r="BE117" s="36">
        <f>IFERROR(VLOOKUP($A117,Round53[],5,FALSE), 0)</f>
        <v>0</v>
      </c>
      <c r="BF117" s="36">
        <f>IFERROR(VLOOKUP($A117,Round54[],5,FALSE), 0)</f>
        <v>0</v>
      </c>
      <c r="BG117" s="36">
        <f>IFERROR(VLOOKUP($A117,Round55[],5,FALSE), 0)</f>
        <v>0</v>
      </c>
      <c r="BH117" s="36">
        <f>IFERROR(VLOOKUP($A117,Round56[],5,FALSE), 0)</f>
        <v>0</v>
      </c>
      <c r="BI117" s="36">
        <f>IFERROR(VLOOKUP($A117,Round57[],5,FALSE), 0)</f>
        <v>0</v>
      </c>
      <c r="BJ117" s="36">
        <f>IFERROR(VLOOKUP($A117,Round58[],5,FALSE), 0)</f>
        <v>0</v>
      </c>
      <c r="BK117" s="36">
        <f>IFERROR(VLOOKUP($A117,Round59[],5,FALSE), 0)</f>
        <v>0</v>
      </c>
      <c r="BL117" s="36">
        <f>IFERROR(VLOOKUP($A117,Round60[],5,FALSE), 0)</f>
        <v>0</v>
      </c>
      <c r="BM117" s="36">
        <f>IFERROR(VLOOKUP($A117,Round61[],5,FALSE), 0)</f>
        <v>0</v>
      </c>
      <c r="BN117" s="36">
        <f>IFERROR(VLOOKUP($A117,Round62[],5,FALSE), 0)</f>
        <v>0</v>
      </c>
    </row>
    <row r="118" spans="1:66" ht="22.5" x14ac:dyDescent="0.25">
      <c r="A118" s="1">
        <v>29708</v>
      </c>
      <c r="B118" s="39" t="s">
        <v>236</v>
      </c>
      <c r="C118" s="37">
        <f xml:space="preserve"> SUM(TotalPoints[[#This Row],[دور 1]:[دور 62]])</f>
        <v>3</v>
      </c>
      <c r="D118" s="42">
        <f>COUNTIF(TotalPoints[[#This Row],[دور 1]:[دور 62]], "&gt;0")</f>
        <v>1</v>
      </c>
      <c r="E118" s="36">
        <f>IFERROR(VLOOKUP($A118,Round01[],5,FALSE), 0)</f>
        <v>0</v>
      </c>
      <c r="F118" s="36">
        <f>IFERROR(VLOOKUP($A118,Round02[],5,FALSE), 0)</f>
        <v>0</v>
      </c>
      <c r="G118" s="36">
        <f>IFERROR(VLOOKUP($A118,Round03[],5,FALSE), 0)</f>
        <v>0</v>
      </c>
      <c r="H118" s="36">
        <f>IFERROR(VLOOKUP($A118,Round04[],5,FALSE), 0)</f>
        <v>0</v>
      </c>
      <c r="I118" s="36">
        <f>IFERROR(VLOOKUP($A118,Round05[],5,FALSE), 0)</f>
        <v>0</v>
      </c>
      <c r="J118" s="36">
        <f>IFERROR(VLOOKUP($A118,Round06[],5,FALSE), 0)</f>
        <v>0</v>
      </c>
      <c r="K118" s="36">
        <f>IFERROR(VLOOKUP($A118,Round07[],5,FALSE), 0)</f>
        <v>0</v>
      </c>
      <c r="L118" s="36">
        <f>IFERROR(VLOOKUP($A118,Round08[],5,FALSE), 0)</f>
        <v>3</v>
      </c>
      <c r="M118" s="36">
        <f>IFERROR(VLOOKUP($A118,Round09[],5,FALSE), 0)</f>
        <v>0</v>
      </c>
      <c r="N118" s="36">
        <f>IFERROR(VLOOKUP($A118,Round10[],5,FALSE), 0)</f>
        <v>0</v>
      </c>
      <c r="O118" s="36">
        <f>IFERROR(VLOOKUP($A118,Round11[],5,FALSE), 0)</f>
        <v>0</v>
      </c>
      <c r="P118" s="36">
        <f>IFERROR(VLOOKUP($A118,Round12[],5,FALSE), 0)</f>
        <v>0</v>
      </c>
      <c r="Q118" s="36">
        <f>IFERROR(VLOOKUP($A118,Round13[],5,FALSE), 0)</f>
        <v>0</v>
      </c>
      <c r="R118" s="36">
        <f>IFERROR(VLOOKUP($A118,Round14[],5,FALSE), 0)</f>
        <v>0</v>
      </c>
      <c r="S118" s="36">
        <f>IFERROR(VLOOKUP($A118,Round15[],5,FALSE), 0)</f>
        <v>0</v>
      </c>
      <c r="T118" s="36">
        <f>IFERROR(VLOOKUP($A118,Round16[],5,FALSE), 0)</f>
        <v>0</v>
      </c>
      <c r="U118" s="36">
        <f>IFERROR(VLOOKUP($A118,Round17[],5,FALSE), 0)</f>
        <v>0</v>
      </c>
      <c r="V118" s="36">
        <f>IFERROR(VLOOKUP($A118,Round18[],5,FALSE), 0)</f>
        <v>0</v>
      </c>
      <c r="W118" s="36">
        <f>IFERROR(VLOOKUP($A118,Round19[],5,FALSE), 0)</f>
        <v>0</v>
      </c>
      <c r="X118" s="36">
        <f>IFERROR(VLOOKUP($A118,Round20[],5,FALSE), 0)</f>
        <v>0</v>
      </c>
      <c r="Y118" s="36">
        <f>IFERROR(VLOOKUP($A118,Round21[],5,FALSE), 0)</f>
        <v>0</v>
      </c>
      <c r="Z118" s="36">
        <f>IFERROR(VLOOKUP($A118,Round22[],5,FALSE), 0)</f>
        <v>0</v>
      </c>
      <c r="AA118" s="36">
        <f>IFERROR(VLOOKUP($A118,Round23[],5,FALSE), 0)</f>
        <v>0</v>
      </c>
      <c r="AB118" s="36">
        <f>IFERROR(VLOOKUP($A118,'دور 24'!$A$2:$E$41,5,FALSE), 0)</f>
        <v>0</v>
      </c>
      <c r="AC118" s="36">
        <f>IFERROR(VLOOKUP($A118,Round25[],5,FALSE), 0)</f>
        <v>0</v>
      </c>
      <c r="AD118" s="36">
        <f>IFERROR(VLOOKUP($A118,Round26[],5,FALSE), 0)</f>
        <v>0</v>
      </c>
      <c r="AE118" s="36">
        <f>IFERROR(VLOOKUP($A118,Round27[],5,FALSE), 0)</f>
        <v>0</v>
      </c>
      <c r="AF118" s="36">
        <f>IFERROR(VLOOKUP($A118,Round28[],5,FALSE), 0)</f>
        <v>0</v>
      </c>
      <c r="AG118" s="36">
        <f>IFERROR(VLOOKUP($A118,Round29[],5,FALSE), 0)</f>
        <v>0</v>
      </c>
      <c r="AH118" s="36">
        <f>IFERROR(VLOOKUP($A118,Round30[],5,FALSE), 0)</f>
        <v>0</v>
      </c>
      <c r="AI118" s="36">
        <f>IFERROR(VLOOKUP($A118,Round31[],5,FALSE), 0)</f>
        <v>0</v>
      </c>
      <c r="AJ118" s="36">
        <f>IFERROR(VLOOKUP($A118,Round32[],5,FALSE), 0)</f>
        <v>0</v>
      </c>
      <c r="AK118" s="36">
        <f>IFERROR(VLOOKUP($A118,Round33[],5,FALSE), 0)</f>
        <v>0</v>
      </c>
      <c r="AL118" s="36">
        <f>IFERROR(VLOOKUP($A118,Round34[],5,FALSE), 0)</f>
        <v>0</v>
      </c>
      <c r="AM118" s="36">
        <f>IFERROR(VLOOKUP($A118,Round35[],5,FALSE), 0)</f>
        <v>0</v>
      </c>
      <c r="AN118" s="36">
        <f>IFERROR(VLOOKUP($A118,Round36[],5,FALSE), 0)</f>
        <v>0</v>
      </c>
      <c r="AO118" s="36">
        <f>IFERROR(VLOOKUP($A118,Round37[],5,FALSE), 0)</f>
        <v>0</v>
      </c>
      <c r="AP118" s="36">
        <f>IFERROR(VLOOKUP($A118,Round38[],5,FALSE), 0)</f>
        <v>0</v>
      </c>
      <c r="AQ118" s="36">
        <f>IFERROR(VLOOKUP($A118,Round39[],5,FALSE), 0)</f>
        <v>0</v>
      </c>
      <c r="AR118" s="36">
        <f>IFERROR(VLOOKUP($A118,Round40[],5,FALSE), 0)</f>
        <v>0</v>
      </c>
      <c r="AS118" s="36">
        <f>IFERROR(VLOOKUP($A118,Round41[],5,FALSE), 0)</f>
        <v>0</v>
      </c>
      <c r="AT118" s="36">
        <f>IFERROR(VLOOKUP($A118,Round42[],5,FALSE), 0)</f>
        <v>0</v>
      </c>
      <c r="AU118" s="36">
        <f>IFERROR(VLOOKUP($A118,Round43[],5,FALSE), 0)</f>
        <v>0</v>
      </c>
      <c r="AV118" s="36">
        <f>IFERROR(VLOOKUP($A118,Round44[],5,FALSE), 0)</f>
        <v>0</v>
      </c>
      <c r="AW118" s="36">
        <f>IFERROR(VLOOKUP($A118,Round45[],5,FALSE), 0)</f>
        <v>0</v>
      </c>
      <c r="AX118" s="36">
        <f>IFERROR(VLOOKUP($A118,Round46[],5,FALSE), 0)</f>
        <v>0</v>
      </c>
      <c r="AY118" s="36">
        <f>IFERROR(VLOOKUP($A118,Round47[],5,FALSE), 0)</f>
        <v>0</v>
      </c>
      <c r="AZ118" s="36">
        <f>IFERROR(VLOOKUP($A118,Round48[],5,FALSE), 0)</f>
        <v>0</v>
      </c>
      <c r="BA118" s="36">
        <f>IFERROR(VLOOKUP($A118,Round49[],5,FALSE), 0)</f>
        <v>0</v>
      </c>
      <c r="BB118" s="36">
        <f>IFERROR(VLOOKUP($A118,Round50[],5,FALSE), 0)</f>
        <v>0</v>
      </c>
      <c r="BC118" s="36">
        <f>IFERROR(VLOOKUP($A118,Round51[],5,FALSE), 0)</f>
        <v>0</v>
      </c>
      <c r="BD118" s="36">
        <f>IFERROR(VLOOKUP($A118,Round52[],5,FALSE), 0)</f>
        <v>0</v>
      </c>
      <c r="BE118" s="36">
        <f>IFERROR(VLOOKUP($A118,Round53[],5,FALSE), 0)</f>
        <v>0</v>
      </c>
      <c r="BF118" s="36">
        <f>IFERROR(VLOOKUP($A118,Round54[],5,FALSE), 0)</f>
        <v>0</v>
      </c>
      <c r="BG118" s="36">
        <f>IFERROR(VLOOKUP($A118,Round55[],5,FALSE), 0)</f>
        <v>0</v>
      </c>
      <c r="BH118" s="36">
        <f>IFERROR(VLOOKUP($A118,Round56[],5,FALSE), 0)</f>
        <v>0</v>
      </c>
      <c r="BI118" s="36">
        <f>IFERROR(VLOOKUP($A118,Round57[],5,FALSE), 0)</f>
        <v>0</v>
      </c>
      <c r="BJ118" s="36">
        <f>IFERROR(VLOOKUP($A118,Round58[],5,FALSE), 0)</f>
        <v>0</v>
      </c>
      <c r="BK118" s="36">
        <f>IFERROR(VLOOKUP($A118,Round59[],5,FALSE), 0)</f>
        <v>0</v>
      </c>
      <c r="BL118" s="36">
        <f>IFERROR(VLOOKUP($A118,Round60[],5,FALSE), 0)</f>
        <v>0</v>
      </c>
      <c r="BM118" s="36">
        <f>IFERROR(VLOOKUP($A118,Round61[],5,FALSE), 0)</f>
        <v>0</v>
      </c>
      <c r="BN118" s="36">
        <f>IFERROR(VLOOKUP($A118,Round62[],5,FALSE), 0)</f>
        <v>0</v>
      </c>
    </row>
    <row r="119" spans="1:66" ht="22.5" x14ac:dyDescent="0.25">
      <c r="A119" s="1">
        <v>29610</v>
      </c>
      <c r="B119" s="39" t="s">
        <v>194</v>
      </c>
      <c r="C119" s="37">
        <f xml:space="preserve"> SUM(TotalPoints[[#This Row],[دور 1]:[دور 62]])</f>
        <v>3</v>
      </c>
      <c r="D119" s="42">
        <f>COUNTIF(TotalPoints[[#This Row],[دور 1]:[دور 62]], "&gt;0")</f>
        <v>2</v>
      </c>
      <c r="E119" s="36">
        <f>IFERROR(VLOOKUP($A119,Round01[],5,FALSE), 0)</f>
        <v>0</v>
      </c>
      <c r="F119" s="36">
        <f>IFERROR(VLOOKUP($A119,Round02[],5,FALSE), 0)</f>
        <v>0</v>
      </c>
      <c r="G119" s="36">
        <f>IFERROR(VLOOKUP($A119,Round03[],5,FALSE), 0)</f>
        <v>0</v>
      </c>
      <c r="H119" s="36">
        <f>IFERROR(VLOOKUP($A119,Round04[],5,FALSE), 0)</f>
        <v>1</v>
      </c>
      <c r="I119" s="36">
        <f>IFERROR(VLOOKUP($A119,Round05[],5,FALSE), 0)</f>
        <v>2</v>
      </c>
      <c r="J119" s="36">
        <f>IFERROR(VLOOKUP($A119,Round06[],5,FALSE), 0)</f>
        <v>0</v>
      </c>
      <c r="K119" s="36">
        <f>IFERROR(VLOOKUP($A119,Round07[],5,FALSE), 0)</f>
        <v>0</v>
      </c>
      <c r="L119" s="36">
        <f>IFERROR(VLOOKUP($A119,Round08[],5,FALSE), 0)</f>
        <v>0</v>
      </c>
      <c r="M119" s="36">
        <f>IFERROR(VLOOKUP($A119,Round09[],5,FALSE), 0)</f>
        <v>0</v>
      </c>
      <c r="N119" s="36">
        <f>IFERROR(VLOOKUP($A119,Round10[],5,FALSE), 0)</f>
        <v>0</v>
      </c>
      <c r="O119" s="36">
        <f>IFERROR(VLOOKUP($A119,Round11[],5,FALSE), 0)</f>
        <v>0</v>
      </c>
      <c r="P119" s="36">
        <f>IFERROR(VLOOKUP($A119,Round12[],5,FALSE), 0)</f>
        <v>0</v>
      </c>
      <c r="Q119" s="36">
        <f>IFERROR(VLOOKUP($A119,Round13[],5,FALSE), 0)</f>
        <v>0</v>
      </c>
      <c r="R119" s="36">
        <f>IFERROR(VLOOKUP($A119,Round14[],5,FALSE), 0)</f>
        <v>0</v>
      </c>
      <c r="S119" s="36">
        <f>IFERROR(VLOOKUP($A119,Round15[],5,FALSE), 0)</f>
        <v>0</v>
      </c>
      <c r="T119" s="36">
        <f>IFERROR(VLOOKUP($A119,Round16[],5,FALSE), 0)</f>
        <v>0</v>
      </c>
      <c r="U119" s="36">
        <f>IFERROR(VLOOKUP($A119,Round17[],5,FALSE), 0)</f>
        <v>0</v>
      </c>
      <c r="V119" s="36">
        <f>IFERROR(VLOOKUP($A119,Round18[],5,FALSE), 0)</f>
        <v>0</v>
      </c>
      <c r="W119" s="36">
        <f>IFERROR(VLOOKUP($A119,Round19[],5,FALSE), 0)</f>
        <v>0</v>
      </c>
      <c r="X119" s="36">
        <f>IFERROR(VLOOKUP($A119,Round20[],5,FALSE), 0)</f>
        <v>0</v>
      </c>
      <c r="Y119" s="36">
        <f>IFERROR(VLOOKUP($A119,Round21[],5,FALSE), 0)</f>
        <v>0</v>
      </c>
      <c r="Z119" s="36">
        <f>IFERROR(VLOOKUP($A119,Round22[],5,FALSE), 0)</f>
        <v>0</v>
      </c>
      <c r="AA119" s="36">
        <f>IFERROR(VLOOKUP($A119,Round23[],5,FALSE), 0)</f>
        <v>0</v>
      </c>
      <c r="AB119" s="36">
        <f>IFERROR(VLOOKUP($A119,'دور 24'!$A$2:$E$41,5,FALSE), 0)</f>
        <v>0</v>
      </c>
      <c r="AC119" s="36">
        <f>IFERROR(VLOOKUP($A119,Round25[],5,FALSE), 0)</f>
        <v>0</v>
      </c>
      <c r="AD119" s="36">
        <f>IFERROR(VLOOKUP($A119,Round26[],5,FALSE), 0)</f>
        <v>0</v>
      </c>
      <c r="AE119" s="36">
        <f>IFERROR(VLOOKUP($A119,Round27[],5,FALSE), 0)</f>
        <v>0</v>
      </c>
      <c r="AF119" s="36">
        <f>IFERROR(VLOOKUP($A119,Round28[],5,FALSE), 0)</f>
        <v>0</v>
      </c>
      <c r="AG119" s="36">
        <f>IFERROR(VLOOKUP($A119,Round29[],5,FALSE), 0)</f>
        <v>0</v>
      </c>
      <c r="AH119" s="36">
        <f>IFERROR(VLOOKUP($A119,Round30[],5,FALSE), 0)</f>
        <v>0</v>
      </c>
      <c r="AI119" s="36">
        <f>IFERROR(VLOOKUP($A119,Round31[],5,FALSE), 0)</f>
        <v>0</v>
      </c>
      <c r="AJ119" s="36">
        <f>IFERROR(VLOOKUP($A119,Round32[],5,FALSE), 0)</f>
        <v>0</v>
      </c>
      <c r="AK119" s="36">
        <f>IFERROR(VLOOKUP($A119,Round33[],5,FALSE), 0)</f>
        <v>0</v>
      </c>
      <c r="AL119" s="36">
        <f>IFERROR(VLOOKUP($A119,Round34[],5,FALSE), 0)</f>
        <v>0</v>
      </c>
      <c r="AM119" s="36">
        <f>IFERROR(VLOOKUP($A119,Round35[],5,FALSE), 0)</f>
        <v>0</v>
      </c>
      <c r="AN119" s="36">
        <f>IFERROR(VLOOKUP($A119,Round36[],5,FALSE), 0)</f>
        <v>0</v>
      </c>
      <c r="AO119" s="36">
        <f>IFERROR(VLOOKUP($A119,Round37[],5,FALSE), 0)</f>
        <v>0</v>
      </c>
      <c r="AP119" s="36">
        <f>IFERROR(VLOOKUP($A119,Round38[],5,FALSE), 0)</f>
        <v>0</v>
      </c>
      <c r="AQ119" s="36">
        <f>IFERROR(VLOOKUP($A119,Round39[],5,FALSE), 0)</f>
        <v>0</v>
      </c>
      <c r="AR119" s="36">
        <f>IFERROR(VLOOKUP($A119,Round40[],5,FALSE), 0)</f>
        <v>0</v>
      </c>
      <c r="AS119" s="36">
        <f>IFERROR(VLOOKUP($A119,Round41[],5,FALSE), 0)</f>
        <v>0</v>
      </c>
      <c r="AT119" s="36">
        <f>IFERROR(VLOOKUP($A119,Round42[],5,FALSE), 0)</f>
        <v>0</v>
      </c>
      <c r="AU119" s="36">
        <f>IFERROR(VLOOKUP($A119,Round43[],5,FALSE), 0)</f>
        <v>0</v>
      </c>
      <c r="AV119" s="36">
        <f>IFERROR(VLOOKUP($A119,Round44[],5,FALSE), 0)</f>
        <v>0</v>
      </c>
      <c r="AW119" s="36">
        <f>IFERROR(VLOOKUP($A119,Round45[],5,FALSE), 0)</f>
        <v>0</v>
      </c>
      <c r="AX119" s="36">
        <f>IFERROR(VLOOKUP($A119,Round46[],5,FALSE), 0)</f>
        <v>0</v>
      </c>
      <c r="AY119" s="36">
        <f>IFERROR(VLOOKUP($A119,Round47[],5,FALSE), 0)</f>
        <v>0</v>
      </c>
      <c r="AZ119" s="36">
        <f>IFERROR(VLOOKUP($A119,Round48[],5,FALSE), 0)</f>
        <v>0</v>
      </c>
      <c r="BA119" s="36">
        <f>IFERROR(VLOOKUP($A119,Round49[],5,FALSE), 0)</f>
        <v>0</v>
      </c>
      <c r="BB119" s="36">
        <f>IFERROR(VLOOKUP($A119,Round50[],5,FALSE), 0)</f>
        <v>0</v>
      </c>
      <c r="BC119" s="36">
        <f>IFERROR(VLOOKUP($A119,Round51[],5,FALSE), 0)</f>
        <v>0</v>
      </c>
      <c r="BD119" s="36">
        <f>IFERROR(VLOOKUP($A119,Round52[],5,FALSE), 0)</f>
        <v>0</v>
      </c>
      <c r="BE119" s="36">
        <f>IFERROR(VLOOKUP($A119,Round53[],5,FALSE), 0)</f>
        <v>0</v>
      </c>
      <c r="BF119" s="36">
        <f>IFERROR(VLOOKUP($A119,Round54[],5,FALSE), 0)</f>
        <v>0</v>
      </c>
      <c r="BG119" s="36">
        <f>IFERROR(VLOOKUP($A119,Round55[],5,FALSE), 0)</f>
        <v>0</v>
      </c>
      <c r="BH119" s="36">
        <f>IFERROR(VLOOKUP($A119,Round56[],5,FALSE), 0)</f>
        <v>0</v>
      </c>
      <c r="BI119" s="36">
        <f>IFERROR(VLOOKUP($A119,Round57[],5,FALSE), 0)</f>
        <v>0</v>
      </c>
      <c r="BJ119" s="36">
        <f>IFERROR(VLOOKUP($A119,Round58[],5,FALSE), 0)</f>
        <v>0</v>
      </c>
      <c r="BK119" s="36">
        <f>IFERROR(VLOOKUP($A119,Round59[],5,FALSE), 0)</f>
        <v>0</v>
      </c>
      <c r="BL119" s="36">
        <f>IFERROR(VLOOKUP($A119,Round60[],5,FALSE), 0)</f>
        <v>0</v>
      </c>
      <c r="BM119" s="36">
        <f>IFERROR(VLOOKUP($A119,Round61[],5,FALSE), 0)</f>
        <v>0</v>
      </c>
      <c r="BN119" s="36">
        <f>IFERROR(VLOOKUP($A119,Round62[],5,FALSE), 0)</f>
        <v>0</v>
      </c>
    </row>
    <row r="120" spans="1:66" ht="22.5" x14ac:dyDescent="0.25">
      <c r="A120" s="1">
        <v>29583</v>
      </c>
      <c r="B120" s="39" t="s">
        <v>144</v>
      </c>
      <c r="C120" s="37">
        <f xml:space="preserve"> SUM(TotalPoints[[#This Row],[دور 1]:[دور 62]])</f>
        <v>3</v>
      </c>
      <c r="D120" s="42">
        <f>COUNTIF(TotalPoints[[#This Row],[دور 1]:[دور 62]], "&gt;0")</f>
        <v>2</v>
      </c>
      <c r="E120" s="36">
        <f>IFERROR(VLOOKUP($A120,Round01[],5,FALSE), 0)</f>
        <v>2</v>
      </c>
      <c r="F120" s="36">
        <f>IFERROR(VLOOKUP($A120,Round02[],5,FALSE), 0)</f>
        <v>0</v>
      </c>
      <c r="G120" s="36">
        <f>IFERROR(VLOOKUP($A120,Round03[],5,FALSE), 0)</f>
        <v>1</v>
      </c>
      <c r="H120" s="36">
        <f>IFERROR(VLOOKUP($A120,Round04[],5,FALSE), 0)</f>
        <v>0</v>
      </c>
      <c r="I120" s="36">
        <f>IFERROR(VLOOKUP($A120,Round05[],5,FALSE), 0)</f>
        <v>0</v>
      </c>
      <c r="J120" s="36">
        <f>IFERROR(VLOOKUP($A120,Round06[],5,FALSE), 0)</f>
        <v>0</v>
      </c>
      <c r="K120" s="1">
        <f>IFERROR(VLOOKUP($A120,Round07[],5,FALSE), 0)</f>
        <v>0</v>
      </c>
      <c r="L120" s="1">
        <f>IFERROR(VLOOKUP($A120,Round08[],5,FALSE), 0)</f>
        <v>0</v>
      </c>
      <c r="M120" s="1">
        <f>IFERROR(VLOOKUP($A120,Round09[],5,FALSE), 0)</f>
        <v>0</v>
      </c>
      <c r="N120" s="1">
        <f>IFERROR(VLOOKUP($A120,Round10[],5,FALSE), 0)</f>
        <v>0</v>
      </c>
      <c r="O120" s="1">
        <f>IFERROR(VLOOKUP($A120,Round11[],5,FALSE), 0)</f>
        <v>0</v>
      </c>
      <c r="P120" s="1">
        <f>IFERROR(VLOOKUP($A120,Round12[],5,FALSE), 0)</f>
        <v>0</v>
      </c>
      <c r="Q120" s="1">
        <f>IFERROR(VLOOKUP($A120,Round13[],5,FALSE), 0)</f>
        <v>0</v>
      </c>
      <c r="R120" s="1">
        <f>IFERROR(VLOOKUP($A120,Round14[],5,FALSE), 0)</f>
        <v>0</v>
      </c>
      <c r="S120" s="1">
        <f>IFERROR(VLOOKUP($A120,Round15[],5,FALSE), 0)</f>
        <v>0</v>
      </c>
      <c r="T120" s="1">
        <f>IFERROR(VLOOKUP($A120,Round16[],5,FALSE), 0)</f>
        <v>0</v>
      </c>
      <c r="U120" s="1">
        <f>IFERROR(VLOOKUP($A120,Round17[],5,FALSE), 0)</f>
        <v>0</v>
      </c>
      <c r="V120" s="1">
        <f>IFERROR(VLOOKUP($A120,Round18[],5,FALSE), 0)</f>
        <v>0</v>
      </c>
      <c r="W120" s="1">
        <f>IFERROR(VLOOKUP($A120,Round19[],5,FALSE), 0)</f>
        <v>0</v>
      </c>
      <c r="X120" s="1">
        <f>IFERROR(VLOOKUP($A120,Round20[],5,FALSE), 0)</f>
        <v>0</v>
      </c>
      <c r="Y120" s="1">
        <f>IFERROR(VLOOKUP($A120,Round21[],5,FALSE), 0)</f>
        <v>0</v>
      </c>
      <c r="Z120" s="1">
        <f>IFERROR(VLOOKUP($A120,Round22[],5,FALSE), 0)</f>
        <v>0</v>
      </c>
      <c r="AA120" s="1">
        <f>IFERROR(VLOOKUP($A120,Round23[],5,FALSE), 0)</f>
        <v>0</v>
      </c>
      <c r="AB120" s="1">
        <f>IFERROR(VLOOKUP($A120,'دور 24'!$A$2:$E$41,5,FALSE), 0)</f>
        <v>0</v>
      </c>
      <c r="AC120" s="1">
        <f>IFERROR(VLOOKUP($A120,Round25[],5,FALSE), 0)</f>
        <v>0</v>
      </c>
      <c r="AD120" s="1">
        <f>IFERROR(VLOOKUP($A120,Round26[],5,FALSE), 0)</f>
        <v>0</v>
      </c>
      <c r="AE120" s="1">
        <f>IFERROR(VLOOKUP($A120,Round27[],5,FALSE), 0)</f>
        <v>0</v>
      </c>
      <c r="AF120" s="1">
        <f>IFERROR(VLOOKUP($A120,Round28[],5,FALSE), 0)</f>
        <v>0</v>
      </c>
      <c r="AG120" s="1">
        <f>IFERROR(VLOOKUP($A120,Round29[],5,FALSE), 0)</f>
        <v>0</v>
      </c>
      <c r="AH120" s="1">
        <f>IFERROR(VLOOKUP($A120,Round30[],5,FALSE), 0)</f>
        <v>0</v>
      </c>
      <c r="AI120" s="1">
        <f>IFERROR(VLOOKUP($A120,Round31[],5,FALSE), 0)</f>
        <v>0</v>
      </c>
      <c r="AJ120" s="1">
        <f>IFERROR(VLOOKUP($A120,Round32[],5,FALSE), 0)</f>
        <v>0</v>
      </c>
      <c r="AK120" s="1">
        <f>IFERROR(VLOOKUP($A120,Round33[],5,FALSE), 0)</f>
        <v>0</v>
      </c>
      <c r="AL120" s="1">
        <f>IFERROR(VLOOKUP($A120,Round34[],5,FALSE), 0)</f>
        <v>0</v>
      </c>
      <c r="AM120" s="1">
        <f>IFERROR(VLOOKUP($A120,Round35[],5,FALSE), 0)</f>
        <v>0</v>
      </c>
      <c r="AN120" s="1">
        <f>IFERROR(VLOOKUP($A120,Round36[],5,FALSE), 0)</f>
        <v>0</v>
      </c>
      <c r="AO120" s="1">
        <f>IFERROR(VLOOKUP($A120,Round37[],5,FALSE), 0)</f>
        <v>0</v>
      </c>
      <c r="AP120" s="1">
        <f>IFERROR(VLOOKUP($A120,Round38[],5,FALSE), 0)</f>
        <v>0</v>
      </c>
      <c r="AQ120" s="1">
        <f>IFERROR(VLOOKUP($A120,Round39[],5,FALSE), 0)</f>
        <v>0</v>
      </c>
      <c r="AR120" s="1">
        <f>IFERROR(VLOOKUP($A120,Round40[],5,FALSE), 0)</f>
        <v>0</v>
      </c>
      <c r="AS120" s="1">
        <f>IFERROR(VLOOKUP($A120,Round41[],5,FALSE), 0)</f>
        <v>0</v>
      </c>
      <c r="AT120" s="1">
        <f>IFERROR(VLOOKUP($A120,Round42[],5,FALSE), 0)</f>
        <v>0</v>
      </c>
      <c r="AU120" s="1">
        <f>IFERROR(VLOOKUP($A120,Round43[],5,FALSE), 0)</f>
        <v>0</v>
      </c>
      <c r="AV120" s="1">
        <f>IFERROR(VLOOKUP($A120,Round44[],5,FALSE), 0)</f>
        <v>0</v>
      </c>
      <c r="AW120" s="1">
        <f>IFERROR(VLOOKUP($A120,Round45[],5,FALSE), 0)</f>
        <v>0</v>
      </c>
      <c r="AX120" s="1">
        <f>IFERROR(VLOOKUP($A120,Round46[],5,FALSE), 0)</f>
        <v>0</v>
      </c>
      <c r="AY120" s="1">
        <f>IFERROR(VLOOKUP($A120,Round47[],5,FALSE), 0)</f>
        <v>0</v>
      </c>
      <c r="AZ120" s="1">
        <f>IFERROR(VLOOKUP($A120,Round48[],5,FALSE), 0)</f>
        <v>0</v>
      </c>
      <c r="BA120" s="1">
        <f>IFERROR(VLOOKUP($A120,Round49[],5,FALSE), 0)</f>
        <v>0</v>
      </c>
      <c r="BB120" s="1">
        <f>IFERROR(VLOOKUP($A120,Round50[],5,FALSE), 0)</f>
        <v>0</v>
      </c>
      <c r="BC120" s="1">
        <f>IFERROR(VLOOKUP($A120,Round51[],5,FALSE), 0)</f>
        <v>0</v>
      </c>
      <c r="BD120" s="1">
        <f>IFERROR(VLOOKUP($A120,Round52[],5,FALSE), 0)</f>
        <v>0</v>
      </c>
      <c r="BE120" s="1">
        <f>IFERROR(VLOOKUP($A120,Round53[],5,FALSE), 0)</f>
        <v>0</v>
      </c>
      <c r="BF120" s="1">
        <f>IFERROR(VLOOKUP($A120,Round54[],5,FALSE), 0)</f>
        <v>0</v>
      </c>
      <c r="BG120" s="1">
        <f>IFERROR(VLOOKUP($A120,Round55[],5,FALSE), 0)</f>
        <v>0</v>
      </c>
      <c r="BH120" s="1">
        <f>IFERROR(VLOOKUP($A120,Round56[],5,FALSE), 0)</f>
        <v>0</v>
      </c>
      <c r="BI120" s="1">
        <f>IFERROR(VLOOKUP($A120,Round57[],5,FALSE), 0)</f>
        <v>0</v>
      </c>
      <c r="BJ120" s="1">
        <f>IFERROR(VLOOKUP($A120,Round58[],5,FALSE), 0)</f>
        <v>0</v>
      </c>
      <c r="BK120" s="1">
        <f>IFERROR(VLOOKUP($A120,Round59[],5,FALSE), 0)</f>
        <v>0</v>
      </c>
      <c r="BL120" s="1">
        <f>IFERROR(VLOOKUP($A120,Round60[],5,FALSE), 0)</f>
        <v>0</v>
      </c>
      <c r="BM120" s="36">
        <f>IFERROR(VLOOKUP($A120,Round61[],5,FALSE), 0)</f>
        <v>0</v>
      </c>
      <c r="BN120" s="36">
        <f>IFERROR(VLOOKUP($A120,Round62[],5,FALSE), 0)</f>
        <v>0</v>
      </c>
    </row>
    <row r="121" spans="1:66" ht="22.5" x14ac:dyDescent="0.25">
      <c r="A121" s="1">
        <v>29558</v>
      </c>
      <c r="B121" s="39" t="s">
        <v>89</v>
      </c>
      <c r="C121" s="37">
        <f xml:space="preserve"> SUM(TotalPoints[[#This Row],[دور 1]:[دور 62]])</f>
        <v>3</v>
      </c>
      <c r="D121" s="42">
        <f>COUNTIF(TotalPoints[[#This Row],[دور 1]:[دور 62]], "&gt;0")</f>
        <v>1</v>
      </c>
      <c r="E121" s="36">
        <f>IFERROR(VLOOKUP($A121,Round01[],5,FALSE), 0)</f>
        <v>3</v>
      </c>
      <c r="F121" s="36">
        <f>IFERROR(VLOOKUP($A121,Round02[],5,FALSE), 0)</f>
        <v>0</v>
      </c>
      <c r="G121" s="36">
        <f>IFERROR(VLOOKUP($A121,Round03[],5,FALSE), 0)</f>
        <v>0</v>
      </c>
      <c r="H121" s="36">
        <f>IFERROR(VLOOKUP($A121,Round04[],5,FALSE), 0)</f>
        <v>0</v>
      </c>
      <c r="I121" s="36">
        <f>IFERROR(VLOOKUP($A121,Round05[],5,FALSE), 0)</f>
        <v>0</v>
      </c>
      <c r="J121" s="36">
        <f>IFERROR(VLOOKUP($A121,Round06[],5,FALSE), 0)</f>
        <v>0</v>
      </c>
      <c r="K121" s="36">
        <f>IFERROR(VLOOKUP($A121,Round07[],5,FALSE), 0)</f>
        <v>0</v>
      </c>
      <c r="L121" s="36">
        <f>IFERROR(VLOOKUP($A121,Round08[],5,FALSE), 0)</f>
        <v>0</v>
      </c>
      <c r="M121" s="36">
        <f>IFERROR(VLOOKUP($A121,Round09[],5,FALSE), 0)</f>
        <v>0</v>
      </c>
      <c r="N121" s="36">
        <f>IFERROR(VLOOKUP($A121,Round10[],5,FALSE), 0)</f>
        <v>0</v>
      </c>
      <c r="O121" s="36">
        <f>IFERROR(VLOOKUP($A121,Round11[],5,FALSE), 0)</f>
        <v>0</v>
      </c>
      <c r="P121" s="36">
        <f>IFERROR(VLOOKUP($A121,Round12[],5,FALSE), 0)</f>
        <v>0</v>
      </c>
      <c r="Q121" s="36">
        <f>IFERROR(VLOOKUP($A121,Round13[],5,FALSE), 0)</f>
        <v>0</v>
      </c>
      <c r="R121" s="36">
        <f>IFERROR(VLOOKUP($A121,Round14[],5,FALSE), 0)</f>
        <v>0</v>
      </c>
      <c r="S121" s="36">
        <f>IFERROR(VLOOKUP($A121,Round15[],5,FALSE), 0)</f>
        <v>0</v>
      </c>
      <c r="T121" s="36">
        <f>IFERROR(VLOOKUP($A121,Round16[],5,FALSE), 0)</f>
        <v>0</v>
      </c>
      <c r="U121" s="36">
        <f>IFERROR(VLOOKUP($A121,Round17[],5,FALSE), 0)</f>
        <v>0</v>
      </c>
      <c r="V121" s="36">
        <f>IFERROR(VLOOKUP($A121,Round18[],5,FALSE), 0)</f>
        <v>0</v>
      </c>
      <c r="W121" s="36">
        <f>IFERROR(VLOOKUP($A121,Round19[],5,FALSE), 0)</f>
        <v>0</v>
      </c>
      <c r="X121" s="36">
        <f>IFERROR(VLOOKUP($A121,Round20[],5,FALSE), 0)</f>
        <v>0</v>
      </c>
      <c r="Y121" s="36">
        <f>IFERROR(VLOOKUP($A121,Round21[],5,FALSE), 0)</f>
        <v>0</v>
      </c>
      <c r="Z121" s="36">
        <f>IFERROR(VLOOKUP($A121,Round22[],5,FALSE), 0)</f>
        <v>0</v>
      </c>
      <c r="AA121" s="36">
        <f>IFERROR(VLOOKUP($A121,Round23[],5,FALSE), 0)</f>
        <v>0</v>
      </c>
      <c r="AB121" s="36">
        <f>IFERROR(VLOOKUP($A121,'دور 24'!$A$2:$E$41,5,FALSE), 0)</f>
        <v>0</v>
      </c>
      <c r="AC121" s="36">
        <f>IFERROR(VLOOKUP($A121,Round25[],5,FALSE), 0)</f>
        <v>0</v>
      </c>
      <c r="AD121" s="36">
        <f>IFERROR(VLOOKUP($A121,Round26[],5,FALSE), 0)</f>
        <v>0</v>
      </c>
      <c r="AE121" s="36">
        <f>IFERROR(VLOOKUP($A121,Round27[],5,FALSE), 0)</f>
        <v>0</v>
      </c>
      <c r="AF121" s="36">
        <f>IFERROR(VLOOKUP($A121,Round28[],5,FALSE), 0)</f>
        <v>0</v>
      </c>
      <c r="AG121" s="36">
        <f>IFERROR(VLOOKUP($A121,Round29[],5,FALSE), 0)</f>
        <v>0</v>
      </c>
      <c r="AH121" s="36">
        <f>IFERROR(VLOOKUP($A121,Round30[],5,FALSE), 0)</f>
        <v>0</v>
      </c>
      <c r="AI121" s="36">
        <f>IFERROR(VLOOKUP($A121,Round31[],5,FALSE), 0)</f>
        <v>0</v>
      </c>
      <c r="AJ121" s="36">
        <f>IFERROR(VLOOKUP($A121,Round32[],5,FALSE), 0)</f>
        <v>0</v>
      </c>
      <c r="AK121" s="36">
        <f>IFERROR(VLOOKUP($A121,Round33[],5,FALSE), 0)</f>
        <v>0</v>
      </c>
      <c r="AL121" s="36">
        <f>IFERROR(VLOOKUP($A121,Round34[],5,FALSE), 0)</f>
        <v>0</v>
      </c>
      <c r="AM121" s="36">
        <f>IFERROR(VLOOKUP($A121,Round35[],5,FALSE), 0)</f>
        <v>0</v>
      </c>
      <c r="AN121" s="36">
        <f>IFERROR(VLOOKUP($A121,Round36[],5,FALSE), 0)</f>
        <v>0</v>
      </c>
      <c r="AO121" s="36">
        <f>IFERROR(VLOOKUP($A121,Round37[],5,FALSE), 0)</f>
        <v>0</v>
      </c>
      <c r="AP121" s="36">
        <f>IFERROR(VLOOKUP($A121,Round38[],5,FALSE), 0)</f>
        <v>0</v>
      </c>
      <c r="AQ121" s="36">
        <f>IFERROR(VLOOKUP($A121,Round39[],5,FALSE), 0)</f>
        <v>0</v>
      </c>
      <c r="AR121" s="36">
        <f>IFERROR(VLOOKUP($A121,Round40[],5,FALSE), 0)</f>
        <v>0</v>
      </c>
      <c r="AS121" s="36">
        <f>IFERROR(VLOOKUP($A121,Round41[],5,FALSE), 0)</f>
        <v>0</v>
      </c>
      <c r="AT121" s="36">
        <f>IFERROR(VLOOKUP($A121,Round42[],5,FALSE), 0)</f>
        <v>0</v>
      </c>
      <c r="AU121" s="36">
        <f>IFERROR(VLOOKUP($A121,Round43[],5,FALSE), 0)</f>
        <v>0</v>
      </c>
      <c r="AV121" s="36">
        <f>IFERROR(VLOOKUP($A121,Round44[],5,FALSE), 0)</f>
        <v>0</v>
      </c>
      <c r="AW121" s="36">
        <f>IFERROR(VLOOKUP($A121,Round45[],5,FALSE), 0)</f>
        <v>0</v>
      </c>
      <c r="AX121" s="36">
        <f>IFERROR(VLOOKUP($A121,Round46[],5,FALSE), 0)</f>
        <v>0</v>
      </c>
      <c r="AY121" s="36">
        <f>IFERROR(VLOOKUP($A121,Round47[],5,FALSE), 0)</f>
        <v>0</v>
      </c>
      <c r="AZ121" s="36">
        <f>IFERROR(VLOOKUP($A121,Round48[],5,FALSE), 0)</f>
        <v>0</v>
      </c>
      <c r="BA121" s="36">
        <f>IFERROR(VLOOKUP($A121,Round49[],5,FALSE), 0)</f>
        <v>0</v>
      </c>
      <c r="BB121" s="36">
        <f>IFERROR(VLOOKUP($A121,Round50[],5,FALSE), 0)</f>
        <v>0</v>
      </c>
      <c r="BC121" s="36">
        <f>IFERROR(VLOOKUP($A121,Round51[],5,FALSE), 0)</f>
        <v>0</v>
      </c>
      <c r="BD121" s="36">
        <f>IFERROR(VLOOKUP($A121,Round52[],5,FALSE), 0)</f>
        <v>0</v>
      </c>
      <c r="BE121" s="36">
        <f>IFERROR(VLOOKUP($A121,Round53[],5,FALSE), 0)</f>
        <v>0</v>
      </c>
      <c r="BF121" s="36">
        <f>IFERROR(VLOOKUP($A121,Round54[],5,FALSE), 0)</f>
        <v>0</v>
      </c>
      <c r="BG121" s="36">
        <f>IFERROR(VLOOKUP($A121,Round55[],5,FALSE), 0)</f>
        <v>0</v>
      </c>
      <c r="BH121" s="36">
        <f>IFERROR(VLOOKUP($A121,Round56[],5,FALSE), 0)</f>
        <v>0</v>
      </c>
      <c r="BI121" s="36">
        <f>IFERROR(VLOOKUP($A121,Round57[],5,FALSE), 0)</f>
        <v>0</v>
      </c>
      <c r="BJ121" s="36">
        <f>IFERROR(VLOOKUP($A121,Round58[],5,FALSE), 0)</f>
        <v>0</v>
      </c>
      <c r="BK121" s="36">
        <f>IFERROR(VLOOKUP($A121,Round59[],5,FALSE), 0)</f>
        <v>0</v>
      </c>
      <c r="BL121" s="36">
        <f>IFERROR(VLOOKUP($A121,Round60[],5,FALSE), 0)</f>
        <v>0</v>
      </c>
      <c r="BM121" s="36">
        <f>IFERROR(VLOOKUP($A121,Round61[],5,FALSE), 0)</f>
        <v>0</v>
      </c>
      <c r="BN121" s="36">
        <f>IFERROR(VLOOKUP($A121,Round62[],5,FALSE), 0)</f>
        <v>0</v>
      </c>
    </row>
    <row r="122" spans="1:66" ht="22.5" x14ac:dyDescent="0.25">
      <c r="A122" s="1">
        <v>29481</v>
      </c>
      <c r="B122" s="39" t="s">
        <v>80</v>
      </c>
      <c r="C122" s="37">
        <f xml:space="preserve"> SUM(TotalPoints[[#This Row],[دور 1]:[دور 62]])</f>
        <v>3</v>
      </c>
      <c r="D122" s="42">
        <f>COUNTIF(TotalPoints[[#This Row],[دور 1]:[دور 62]], "&gt;0")</f>
        <v>1</v>
      </c>
      <c r="E122" s="36">
        <f>IFERROR(VLOOKUP($A122,Round01[],5,FALSE), 0)</f>
        <v>3</v>
      </c>
      <c r="F122" s="36">
        <f>IFERROR(VLOOKUP($A122,Round02[],5,FALSE), 0)</f>
        <v>0</v>
      </c>
      <c r="G122" s="36">
        <f>IFERROR(VLOOKUP($A122,Round03[],5,FALSE), 0)</f>
        <v>0</v>
      </c>
      <c r="H122" s="36">
        <f>IFERROR(VLOOKUP($A122,Round04[],5,FALSE), 0)</f>
        <v>0</v>
      </c>
      <c r="I122" s="36">
        <f>IFERROR(VLOOKUP($A122,Round05[],5,FALSE), 0)</f>
        <v>0</v>
      </c>
      <c r="J122" s="36">
        <f>IFERROR(VLOOKUP($A122,Round06[],5,FALSE), 0)</f>
        <v>0</v>
      </c>
      <c r="K122" s="36">
        <f>IFERROR(VLOOKUP($A122,Round07[],5,FALSE), 0)</f>
        <v>0</v>
      </c>
      <c r="L122" s="36">
        <f>IFERROR(VLOOKUP($A122,Round08[],5,FALSE), 0)</f>
        <v>0</v>
      </c>
      <c r="M122" s="36">
        <f>IFERROR(VLOOKUP($A122,Round09[],5,FALSE), 0)</f>
        <v>0</v>
      </c>
      <c r="N122" s="36">
        <f>IFERROR(VLOOKUP($A122,Round10[],5,FALSE), 0)</f>
        <v>0</v>
      </c>
      <c r="O122" s="36">
        <f>IFERROR(VLOOKUP($A122,Round11[],5,FALSE), 0)</f>
        <v>0</v>
      </c>
      <c r="P122" s="36">
        <f>IFERROR(VLOOKUP($A122,Round12[],5,FALSE), 0)</f>
        <v>0</v>
      </c>
      <c r="Q122" s="36">
        <f>IFERROR(VLOOKUP($A122,Round13[],5,FALSE), 0)</f>
        <v>0</v>
      </c>
      <c r="R122" s="36">
        <f>IFERROR(VLOOKUP($A122,Round14[],5,FALSE), 0)</f>
        <v>0</v>
      </c>
      <c r="S122" s="36">
        <f>IFERROR(VLOOKUP($A122,Round15[],5,FALSE), 0)</f>
        <v>0</v>
      </c>
      <c r="T122" s="36">
        <f>IFERROR(VLOOKUP($A122,Round16[],5,FALSE), 0)</f>
        <v>0</v>
      </c>
      <c r="U122" s="36">
        <f>IFERROR(VLOOKUP($A122,Round17[],5,FALSE), 0)</f>
        <v>0</v>
      </c>
      <c r="V122" s="36">
        <f>IFERROR(VLOOKUP($A122,Round18[],5,FALSE), 0)</f>
        <v>0</v>
      </c>
      <c r="W122" s="36">
        <f>IFERROR(VLOOKUP($A122,Round19[],5,FALSE), 0)</f>
        <v>0</v>
      </c>
      <c r="X122" s="36">
        <f>IFERROR(VLOOKUP($A122,Round20[],5,FALSE), 0)</f>
        <v>0</v>
      </c>
      <c r="Y122" s="36">
        <f>IFERROR(VLOOKUP($A122,Round21[],5,FALSE), 0)</f>
        <v>0</v>
      </c>
      <c r="Z122" s="36">
        <f>IFERROR(VLOOKUP($A122,Round22[],5,FALSE), 0)</f>
        <v>0</v>
      </c>
      <c r="AA122" s="36">
        <f>IFERROR(VLOOKUP($A122,Round23[],5,FALSE), 0)</f>
        <v>0</v>
      </c>
      <c r="AB122" s="36">
        <f>IFERROR(VLOOKUP($A122,'دور 24'!$A$2:$E$41,5,FALSE), 0)</f>
        <v>0</v>
      </c>
      <c r="AC122" s="36">
        <f>IFERROR(VLOOKUP($A122,Round25[],5,FALSE), 0)</f>
        <v>0</v>
      </c>
      <c r="AD122" s="36">
        <f>IFERROR(VLOOKUP($A122,Round26[],5,FALSE), 0)</f>
        <v>0</v>
      </c>
      <c r="AE122" s="36">
        <f>IFERROR(VLOOKUP($A122,Round27[],5,FALSE), 0)</f>
        <v>0</v>
      </c>
      <c r="AF122" s="36">
        <f>IFERROR(VLOOKUP($A122,Round28[],5,FALSE), 0)</f>
        <v>0</v>
      </c>
      <c r="AG122" s="36">
        <f>IFERROR(VLOOKUP($A122,Round29[],5,FALSE), 0)</f>
        <v>0</v>
      </c>
      <c r="AH122" s="36">
        <f>IFERROR(VLOOKUP($A122,Round30[],5,FALSE), 0)</f>
        <v>0</v>
      </c>
      <c r="AI122" s="36">
        <f>IFERROR(VLOOKUP($A122,Round31[],5,FALSE), 0)</f>
        <v>0</v>
      </c>
      <c r="AJ122" s="36">
        <f>IFERROR(VLOOKUP($A122,Round32[],5,FALSE), 0)</f>
        <v>0</v>
      </c>
      <c r="AK122" s="36">
        <f>IFERROR(VLOOKUP($A122,Round33[],5,FALSE), 0)</f>
        <v>0</v>
      </c>
      <c r="AL122" s="36">
        <f>IFERROR(VLOOKUP($A122,Round34[],5,FALSE), 0)</f>
        <v>0</v>
      </c>
      <c r="AM122" s="36">
        <f>IFERROR(VLOOKUP($A122,Round35[],5,FALSE), 0)</f>
        <v>0</v>
      </c>
      <c r="AN122" s="36">
        <f>IFERROR(VLOOKUP($A122,Round36[],5,FALSE), 0)</f>
        <v>0</v>
      </c>
      <c r="AO122" s="36">
        <f>IFERROR(VLOOKUP($A122,Round37[],5,FALSE), 0)</f>
        <v>0</v>
      </c>
      <c r="AP122" s="36">
        <f>IFERROR(VLOOKUP($A122,Round38[],5,FALSE), 0)</f>
        <v>0</v>
      </c>
      <c r="AQ122" s="36">
        <f>IFERROR(VLOOKUP($A122,Round39[],5,FALSE), 0)</f>
        <v>0</v>
      </c>
      <c r="AR122" s="36">
        <f>IFERROR(VLOOKUP($A122,Round40[],5,FALSE), 0)</f>
        <v>0</v>
      </c>
      <c r="AS122" s="36">
        <f>IFERROR(VLOOKUP($A122,Round41[],5,FALSE), 0)</f>
        <v>0</v>
      </c>
      <c r="AT122" s="36">
        <f>IFERROR(VLOOKUP($A122,Round42[],5,FALSE), 0)</f>
        <v>0</v>
      </c>
      <c r="AU122" s="36">
        <f>IFERROR(VLOOKUP($A122,Round43[],5,FALSE), 0)</f>
        <v>0</v>
      </c>
      <c r="AV122" s="36">
        <f>IFERROR(VLOOKUP($A122,Round44[],5,FALSE), 0)</f>
        <v>0</v>
      </c>
      <c r="AW122" s="36">
        <f>IFERROR(VLOOKUP($A122,Round45[],5,FALSE), 0)</f>
        <v>0</v>
      </c>
      <c r="AX122" s="36">
        <f>IFERROR(VLOOKUP($A122,Round46[],5,FALSE), 0)</f>
        <v>0</v>
      </c>
      <c r="AY122" s="36">
        <f>IFERROR(VLOOKUP($A122,Round47[],5,FALSE), 0)</f>
        <v>0</v>
      </c>
      <c r="AZ122" s="36">
        <f>IFERROR(VLOOKUP($A122,Round48[],5,FALSE), 0)</f>
        <v>0</v>
      </c>
      <c r="BA122" s="36">
        <f>IFERROR(VLOOKUP($A122,Round49[],5,FALSE), 0)</f>
        <v>0</v>
      </c>
      <c r="BB122" s="36">
        <f>IFERROR(VLOOKUP($A122,Round50[],5,FALSE), 0)</f>
        <v>0</v>
      </c>
      <c r="BC122" s="36">
        <f>IFERROR(VLOOKUP($A122,Round51[],5,FALSE), 0)</f>
        <v>0</v>
      </c>
      <c r="BD122" s="36">
        <f>IFERROR(VLOOKUP($A122,Round52[],5,FALSE), 0)</f>
        <v>0</v>
      </c>
      <c r="BE122" s="36">
        <f>IFERROR(VLOOKUP($A122,Round53[],5,FALSE), 0)</f>
        <v>0</v>
      </c>
      <c r="BF122" s="36">
        <f>IFERROR(VLOOKUP($A122,Round54[],5,FALSE), 0)</f>
        <v>0</v>
      </c>
      <c r="BG122" s="36">
        <f>IFERROR(VLOOKUP($A122,Round55[],5,FALSE), 0)</f>
        <v>0</v>
      </c>
      <c r="BH122" s="36">
        <f>IFERROR(VLOOKUP($A122,Round56[],5,FALSE), 0)</f>
        <v>0</v>
      </c>
      <c r="BI122" s="36">
        <f>IFERROR(VLOOKUP($A122,Round57[],5,FALSE), 0)</f>
        <v>0</v>
      </c>
      <c r="BJ122" s="36">
        <f>IFERROR(VLOOKUP($A122,Round58[],5,FALSE), 0)</f>
        <v>0</v>
      </c>
      <c r="BK122" s="36">
        <f>IFERROR(VLOOKUP($A122,Round59[],5,FALSE), 0)</f>
        <v>0</v>
      </c>
      <c r="BL122" s="36">
        <f>IFERROR(VLOOKUP($A122,Round60[],5,FALSE), 0)</f>
        <v>0</v>
      </c>
      <c r="BM122" s="36">
        <f>IFERROR(VLOOKUP($A122,Round61[],5,FALSE), 0)</f>
        <v>0</v>
      </c>
      <c r="BN122" s="36">
        <f>IFERROR(VLOOKUP($A122,Round62[],5,FALSE), 0)</f>
        <v>0</v>
      </c>
    </row>
    <row r="123" spans="1:66" ht="22.5" x14ac:dyDescent="0.25">
      <c r="A123" s="1">
        <v>29226</v>
      </c>
      <c r="B123" s="39" t="s">
        <v>78</v>
      </c>
      <c r="C123" s="37">
        <f xml:space="preserve"> SUM(TotalPoints[[#This Row],[دور 1]:[دور 62]])</f>
        <v>3</v>
      </c>
      <c r="D123" s="42">
        <f>COUNTIF(TotalPoints[[#This Row],[دور 1]:[دور 62]], "&gt;0")</f>
        <v>1</v>
      </c>
      <c r="E123" s="36">
        <f>IFERROR(VLOOKUP($A123,Round01[],5,FALSE), 0)</f>
        <v>3</v>
      </c>
      <c r="F123" s="36">
        <f>IFERROR(VLOOKUP($A123,Round02[],5,FALSE), 0)</f>
        <v>0</v>
      </c>
      <c r="G123" s="36">
        <f>IFERROR(VLOOKUP($A123,Round03[],5,FALSE), 0)</f>
        <v>0</v>
      </c>
      <c r="H123" s="36">
        <f>IFERROR(VLOOKUP($A123,Round04[],5,FALSE), 0)</f>
        <v>0</v>
      </c>
      <c r="I123" s="36">
        <f>IFERROR(VLOOKUP($A123,Round05[],5,FALSE), 0)</f>
        <v>0</v>
      </c>
      <c r="J123" s="36">
        <f>IFERROR(VLOOKUP($A123,Round06[],5,FALSE), 0)</f>
        <v>0</v>
      </c>
      <c r="K123" s="36">
        <f>IFERROR(VLOOKUP($A123,Round07[],5,FALSE), 0)</f>
        <v>0</v>
      </c>
      <c r="L123" s="36">
        <f>IFERROR(VLOOKUP($A123,Round08[],5,FALSE), 0)</f>
        <v>0</v>
      </c>
      <c r="M123" s="36">
        <f>IFERROR(VLOOKUP($A123,Round09[],5,FALSE), 0)</f>
        <v>0</v>
      </c>
      <c r="N123" s="36">
        <f>IFERROR(VLOOKUP($A123,Round10[],5,FALSE), 0)</f>
        <v>0</v>
      </c>
      <c r="O123" s="36">
        <f>IFERROR(VLOOKUP($A123,Round11[],5,FALSE), 0)</f>
        <v>0</v>
      </c>
      <c r="P123" s="36">
        <f>IFERROR(VLOOKUP($A123,Round12[],5,FALSE), 0)</f>
        <v>0</v>
      </c>
      <c r="Q123" s="36">
        <f>IFERROR(VLOOKUP($A123,Round13[],5,FALSE), 0)</f>
        <v>0</v>
      </c>
      <c r="R123" s="36">
        <f>IFERROR(VLOOKUP($A123,Round14[],5,FALSE), 0)</f>
        <v>0</v>
      </c>
      <c r="S123" s="36">
        <f>IFERROR(VLOOKUP($A123,Round15[],5,FALSE), 0)</f>
        <v>0</v>
      </c>
      <c r="T123" s="36">
        <f>IFERROR(VLOOKUP($A123,Round16[],5,FALSE), 0)</f>
        <v>0</v>
      </c>
      <c r="U123" s="36">
        <f>IFERROR(VLOOKUP($A123,Round17[],5,FALSE), 0)</f>
        <v>0</v>
      </c>
      <c r="V123" s="36">
        <f>IFERROR(VLOOKUP($A123,Round18[],5,FALSE), 0)</f>
        <v>0</v>
      </c>
      <c r="W123" s="36">
        <f>IFERROR(VLOOKUP($A123,Round19[],5,FALSE), 0)</f>
        <v>0</v>
      </c>
      <c r="X123" s="36">
        <f>IFERROR(VLOOKUP($A123,Round20[],5,FALSE), 0)</f>
        <v>0</v>
      </c>
      <c r="Y123" s="36">
        <f>IFERROR(VLOOKUP($A123,Round21[],5,FALSE), 0)</f>
        <v>0</v>
      </c>
      <c r="Z123" s="36">
        <f>IFERROR(VLOOKUP($A123,Round22[],5,FALSE), 0)</f>
        <v>0</v>
      </c>
      <c r="AA123" s="36">
        <f>IFERROR(VLOOKUP($A123,Round23[],5,FALSE), 0)</f>
        <v>0</v>
      </c>
      <c r="AB123" s="36">
        <f>IFERROR(VLOOKUP($A123,'دور 24'!$A$2:$E$41,5,FALSE), 0)</f>
        <v>0</v>
      </c>
      <c r="AC123" s="36">
        <f>IFERROR(VLOOKUP($A123,Round25[],5,FALSE), 0)</f>
        <v>0</v>
      </c>
      <c r="AD123" s="36">
        <f>IFERROR(VLOOKUP($A123,Round26[],5,FALSE), 0)</f>
        <v>0</v>
      </c>
      <c r="AE123" s="36">
        <f>IFERROR(VLOOKUP($A123,Round27[],5,FALSE), 0)</f>
        <v>0</v>
      </c>
      <c r="AF123" s="36">
        <f>IFERROR(VLOOKUP($A123,Round28[],5,FALSE), 0)</f>
        <v>0</v>
      </c>
      <c r="AG123" s="36">
        <f>IFERROR(VLOOKUP($A123,Round29[],5,FALSE), 0)</f>
        <v>0</v>
      </c>
      <c r="AH123" s="36">
        <f>IFERROR(VLOOKUP($A123,Round30[],5,FALSE), 0)</f>
        <v>0</v>
      </c>
      <c r="AI123" s="36">
        <f>IFERROR(VLOOKUP($A123,Round31[],5,FALSE), 0)</f>
        <v>0</v>
      </c>
      <c r="AJ123" s="36">
        <f>IFERROR(VLOOKUP($A123,Round32[],5,FALSE), 0)</f>
        <v>0</v>
      </c>
      <c r="AK123" s="36">
        <f>IFERROR(VLOOKUP($A123,Round33[],5,FALSE), 0)</f>
        <v>0</v>
      </c>
      <c r="AL123" s="36">
        <f>IFERROR(VLOOKUP($A123,Round34[],5,FALSE), 0)</f>
        <v>0</v>
      </c>
      <c r="AM123" s="36">
        <f>IFERROR(VLOOKUP($A123,Round35[],5,FALSE), 0)</f>
        <v>0</v>
      </c>
      <c r="AN123" s="36">
        <f>IFERROR(VLOOKUP($A123,Round36[],5,FALSE), 0)</f>
        <v>0</v>
      </c>
      <c r="AO123" s="36">
        <f>IFERROR(VLOOKUP($A123,Round37[],5,FALSE), 0)</f>
        <v>0</v>
      </c>
      <c r="AP123" s="36">
        <f>IFERROR(VLOOKUP($A123,Round38[],5,FALSE), 0)</f>
        <v>0</v>
      </c>
      <c r="AQ123" s="36">
        <f>IFERROR(VLOOKUP($A123,Round39[],5,FALSE), 0)</f>
        <v>0</v>
      </c>
      <c r="AR123" s="36">
        <f>IFERROR(VLOOKUP($A123,Round40[],5,FALSE), 0)</f>
        <v>0</v>
      </c>
      <c r="AS123" s="36">
        <f>IFERROR(VLOOKUP($A123,Round41[],5,FALSE), 0)</f>
        <v>0</v>
      </c>
      <c r="AT123" s="36">
        <f>IFERROR(VLOOKUP($A123,Round42[],5,FALSE), 0)</f>
        <v>0</v>
      </c>
      <c r="AU123" s="36">
        <f>IFERROR(VLOOKUP($A123,Round43[],5,FALSE), 0)</f>
        <v>0</v>
      </c>
      <c r="AV123" s="36">
        <f>IFERROR(VLOOKUP($A123,Round44[],5,FALSE), 0)</f>
        <v>0</v>
      </c>
      <c r="AW123" s="36">
        <f>IFERROR(VLOOKUP($A123,Round45[],5,FALSE), 0)</f>
        <v>0</v>
      </c>
      <c r="AX123" s="36">
        <f>IFERROR(VLOOKUP($A123,Round46[],5,FALSE), 0)</f>
        <v>0</v>
      </c>
      <c r="AY123" s="36">
        <f>IFERROR(VLOOKUP($A123,Round47[],5,FALSE), 0)</f>
        <v>0</v>
      </c>
      <c r="AZ123" s="36">
        <f>IFERROR(VLOOKUP($A123,Round48[],5,FALSE), 0)</f>
        <v>0</v>
      </c>
      <c r="BA123" s="36">
        <f>IFERROR(VLOOKUP($A123,Round49[],5,FALSE), 0)</f>
        <v>0</v>
      </c>
      <c r="BB123" s="36">
        <f>IFERROR(VLOOKUP($A123,Round50[],5,FALSE), 0)</f>
        <v>0</v>
      </c>
      <c r="BC123" s="36">
        <f>IFERROR(VLOOKUP($A123,Round51[],5,FALSE), 0)</f>
        <v>0</v>
      </c>
      <c r="BD123" s="36">
        <f>IFERROR(VLOOKUP($A123,Round52[],5,FALSE), 0)</f>
        <v>0</v>
      </c>
      <c r="BE123" s="36">
        <f>IFERROR(VLOOKUP($A123,Round53[],5,FALSE), 0)</f>
        <v>0</v>
      </c>
      <c r="BF123" s="36">
        <f>IFERROR(VLOOKUP($A123,Round54[],5,FALSE), 0)</f>
        <v>0</v>
      </c>
      <c r="BG123" s="36">
        <f>IFERROR(VLOOKUP($A123,Round55[],5,FALSE), 0)</f>
        <v>0</v>
      </c>
      <c r="BH123" s="36">
        <f>IFERROR(VLOOKUP($A123,Round56[],5,FALSE), 0)</f>
        <v>0</v>
      </c>
      <c r="BI123" s="36">
        <f>IFERROR(VLOOKUP($A123,Round57[],5,FALSE), 0)</f>
        <v>0</v>
      </c>
      <c r="BJ123" s="36">
        <f>IFERROR(VLOOKUP($A123,Round58[],5,FALSE), 0)</f>
        <v>0</v>
      </c>
      <c r="BK123" s="36">
        <f>IFERROR(VLOOKUP($A123,Round59[],5,FALSE), 0)</f>
        <v>0</v>
      </c>
      <c r="BL123" s="36">
        <f>IFERROR(VLOOKUP($A123,Round60[],5,FALSE), 0)</f>
        <v>0</v>
      </c>
      <c r="BM123" s="36">
        <f>IFERROR(VLOOKUP($A123,Round61[],5,FALSE), 0)</f>
        <v>0</v>
      </c>
      <c r="BN123" s="36">
        <f>IFERROR(VLOOKUP($A123,Round62[],5,FALSE), 0)</f>
        <v>0</v>
      </c>
    </row>
    <row r="124" spans="1:66" ht="22.5" x14ac:dyDescent="0.25">
      <c r="A124" s="1">
        <v>29067</v>
      </c>
      <c r="B124" s="39" t="s">
        <v>71</v>
      </c>
      <c r="C124" s="37">
        <f xml:space="preserve"> SUM(TotalPoints[[#This Row],[دور 1]:[دور 62]])</f>
        <v>3</v>
      </c>
      <c r="D124" s="42">
        <f>COUNTIF(TotalPoints[[#This Row],[دور 1]:[دور 62]], "&gt;0")</f>
        <v>1</v>
      </c>
      <c r="E124" s="36">
        <f>IFERROR(VLOOKUP($A124,Round01[],5,FALSE), 0)</f>
        <v>3</v>
      </c>
      <c r="F124" s="36">
        <f>IFERROR(VLOOKUP($A124,Round02[],5,FALSE), 0)</f>
        <v>0</v>
      </c>
      <c r="G124" s="36">
        <f>IFERROR(VLOOKUP($A124,Round03[],5,FALSE), 0)</f>
        <v>0</v>
      </c>
      <c r="H124" s="36">
        <f>IFERROR(VLOOKUP($A124,Round04[],5,FALSE), 0)</f>
        <v>0</v>
      </c>
      <c r="I124" s="36">
        <f>IFERROR(VLOOKUP($A124,Round05[],5,FALSE), 0)</f>
        <v>0</v>
      </c>
      <c r="J124" s="36">
        <f>IFERROR(VLOOKUP($A124,Round06[],5,FALSE), 0)</f>
        <v>0</v>
      </c>
      <c r="K124" s="36">
        <f>IFERROR(VLOOKUP($A124,Round07[],5,FALSE), 0)</f>
        <v>0</v>
      </c>
      <c r="L124" s="36">
        <f>IFERROR(VLOOKUP($A124,Round08[],5,FALSE), 0)</f>
        <v>0</v>
      </c>
      <c r="M124" s="36">
        <f>IFERROR(VLOOKUP($A124,Round09[],5,FALSE), 0)</f>
        <v>0</v>
      </c>
      <c r="N124" s="36">
        <f>IFERROR(VLOOKUP($A124,Round10[],5,FALSE), 0)</f>
        <v>0</v>
      </c>
      <c r="O124" s="36">
        <f>IFERROR(VLOOKUP($A124,Round11[],5,FALSE), 0)</f>
        <v>0</v>
      </c>
      <c r="P124" s="36">
        <f>IFERROR(VLOOKUP($A124,Round12[],5,FALSE), 0)</f>
        <v>0</v>
      </c>
      <c r="Q124" s="36">
        <f>IFERROR(VLOOKUP($A124,Round13[],5,FALSE), 0)</f>
        <v>0</v>
      </c>
      <c r="R124" s="36">
        <f>IFERROR(VLOOKUP($A124,Round14[],5,FALSE), 0)</f>
        <v>0</v>
      </c>
      <c r="S124" s="36">
        <f>IFERROR(VLOOKUP($A124,Round15[],5,FALSE), 0)</f>
        <v>0</v>
      </c>
      <c r="T124" s="36">
        <f>IFERROR(VLOOKUP($A124,Round16[],5,FALSE), 0)</f>
        <v>0</v>
      </c>
      <c r="U124" s="36">
        <f>IFERROR(VLOOKUP($A124,Round17[],5,FALSE), 0)</f>
        <v>0</v>
      </c>
      <c r="V124" s="36">
        <f>IFERROR(VLOOKUP($A124,Round18[],5,FALSE), 0)</f>
        <v>0</v>
      </c>
      <c r="W124" s="36">
        <f>IFERROR(VLOOKUP($A124,Round19[],5,FALSE), 0)</f>
        <v>0</v>
      </c>
      <c r="X124" s="36">
        <f>IFERROR(VLOOKUP($A124,Round20[],5,FALSE), 0)</f>
        <v>0</v>
      </c>
      <c r="Y124" s="36">
        <f>IFERROR(VLOOKUP($A124,Round21[],5,FALSE), 0)</f>
        <v>0</v>
      </c>
      <c r="Z124" s="36">
        <f>IFERROR(VLOOKUP($A124,Round22[],5,FALSE), 0)</f>
        <v>0</v>
      </c>
      <c r="AA124" s="36">
        <f>IFERROR(VLOOKUP($A124,Round23[],5,FALSE), 0)</f>
        <v>0</v>
      </c>
      <c r="AB124" s="36">
        <f>IFERROR(VLOOKUP($A124,'دور 24'!$A$2:$E$41,5,FALSE), 0)</f>
        <v>0</v>
      </c>
      <c r="AC124" s="36">
        <f>IFERROR(VLOOKUP($A124,Round25[],5,FALSE), 0)</f>
        <v>0</v>
      </c>
      <c r="AD124" s="36">
        <f>IFERROR(VLOOKUP($A124,Round26[],5,FALSE), 0)</f>
        <v>0</v>
      </c>
      <c r="AE124" s="36">
        <f>IFERROR(VLOOKUP($A124,Round27[],5,FALSE), 0)</f>
        <v>0</v>
      </c>
      <c r="AF124" s="36">
        <f>IFERROR(VLOOKUP($A124,Round28[],5,FALSE), 0)</f>
        <v>0</v>
      </c>
      <c r="AG124" s="36">
        <f>IFERROR(VLOOKUP($A124,Round29[],5,FALSE), 0)</f>
        <v>0</v>
      </c>
      <c r="AH124" s="36">
        <f>IFERROR(VLOOKUP($A124,Round30[],5,FALSE), 0)</f>
        <v>0</v>
      </c>
      <c r="AI124" s="36">
        <f>IFERROR(VLOOKUP($A124,Round31[],5,FALSE), 0)</f>
        <v>0</v>
      </c>
      <c r="AJ124" s="36">
        <f>IFERROR(VLOOKUP($A124,Round32[],5,FALSE), 0)</f>
        <v>0</v>
      </c>
      <c r="AK124" s="36">
        <f>IFERROR(VLOOKUP($A124,Round33[],5,FALSE), 0)</f>
        <v>0</v>
      </c>
      <c r="AL124" s="36">
        <f>IFERROR(VLOOKUP($A124,Round34[],5,FALSE), 0)</f>
        <v>0</v>
      </c>
      <c r="AM124" s="36">
        <f>IFERROR(VLOOKUP($A124,Round35[],5,FALSE), 0)</f>
        <v>0</v>
      </c>
      <c r="AN124" s="36">
        <f>IFERROR(VLOOKUP($A124,Round36[],5,FALSE), 0)</f>
        <v>0</v>
      </c>
      <c r="AO124" s="36">
        <f>IFERROR(VLOOKUP($A124,Round37[],5,FALSE), 0)</f>
        <v>0</v>
      </c>
      <c r="AP124" s="36">
        <f>IFERROR(VLOOKUP($A124,Round38[],5,FALSE), 0)</f>
        <v>0</v>
      </c>
      <c r="AQ124" s="36">
        <f>IFERROR(VLOOKUP($A124,Round39[],5,FALSE), 0)</f>
        <v>0</v>
      </c>
      <c r="AR124" s="36">
        <f>IFERROR(VLOOKUP($A124,Round40[],5,FALSE), 0)</f>
        <v>0</v>
      </c>
      <c r="AS124" s="36">
        <f>IFERROR(VLOOKUP($A124,Round41[],5,FALSE), 0)</f>
        <v>0</v>
      </c>
      <c r="AT124" s="36">
        <f>IFERROR(VLOOKUP($A124,Round42[],5,FALSE), 0)</f>
        <v>0</v>
      </c>
      <c r="AU124" s="36">
        <f>IFERROR(VLOOKUP($A124,Round43[],5,FALSE), 0)</f>
        <v>0</v>
      </c>
      <c r="AV124" s="36">
        <f>IFERROR(VLOOKUP($A124,Round44[],5,FALSE), 0)</f>
        <v>0</v>
      </c>
      <c r="AW124" s="36">
        <f>IFERROR(VLOOKUP($A124,Round45[],5,FALSE), 0)</f>
        <v>0</v>
      </c>
      <c r="AX124" s="36">
        <f>IFERROR(VLOOKUP($A124,Round46[],5,FALSE), 0)</f>
        <v>0</v>
      </c>
      <c r="AY124" s="36">
        <f>IFERROR(VLOOKUP($A124,Round47[],5,FALSE), 0)</f>
        <v>0</v>
      </c>
      <c r="AZ124" s="36">
        <f>IFERROR(VLOOKUP($A124,Round48[],5,FALSE), 0)</f>
        <v>0</v>
      </c>
      <c r="BA124" s="36">
        <f>IFERROR(VLOOKUP($A124,Round49[],5,FALSE), 0)</f>
        <v>0</v>
      </c>
      <c r="BB124" s="36">
        <f>IFERROR(VLOOKUP($A124,Round50[],5,FALSE), 0)</f>
        <v>0</v>
      </c>
      <c r="BC124" s="36">
        <f>IFERROR(VLOOKUP($A124,Round51[],5,FALSE), 0)</f>
        <v>0</v>
      </c>
      <c r="BD124" s="36">
        <f>IFERROR(VLOOKUP($A124,Round52[],5,FALSE), 0)</f>
        <v>0</v>
      </c>
      <c r="BE124" s="36">
        <f>IFERROR(VLOOKUP($A124,Round53[],5,FALSE), 0)</f>
        <v>0</v>
      </c>
      <c r="BF124" s="36">
        <f>IFERROR(VLOOKUP($A124,Round54[],5,FALSE), 0)</f>
        <v>0</v>
      </c>
      <c r="BG124" s="36">
        <f>IFERROR(VLOOKUP($A124,Round55[],5,FALSE), 0)</f>
        <v>0</v>
      </c>
      <c r="BH124" s="36">
        <f>IFERROR(VLOOKUP($A124,Round56[],5,FALSE), 0)</f>
        <v>0</v>
      </c>
      <c r="BI124" s="36">
        <f>IFERROR(VLOOKUP($A124,Round57[],5,FALSE), 0)</f>
        <v>0</v>
      </c>
      <c r="BJ124" s="36">
        <f>IFERROR(VLOOKUP($A124,Round58[],5,FALSE), 0)</f>
        <v>0</v>
      </c>
      <c r="BK124" s="36">
        <f>IFERROR(VLOOKUP($A124,Round59[],5,FALSE), 0)</f>
        <v>0</v>
      </c>
      <c r="BL124" s="36">
        <f>IFERROR(VLOOKUP($A124,Round60[],5,FALSE), 0)</f>
        <v>0</v>
      </c>
      <c r="BM124" s="36">
        <f>IFERROR(VLOOKUP($A124,Round61[],5,FALSE), 0)</f>
        <v>0</v>
      </c>
      <c r="BN124" s="36">
        <f>IFERROR(VLOOKUP($A124,Round62[],5,FALSE), 0)</f>
        <v>0</v>
      </c>
    </row>
    <row r="125" spans="1:66" ht="22.5" x14ac:dyDescent="0.25">
      <c r="A125" s="1">
        <v>27087</v>
      </c>
      <c r="B125" s="39" t="s">
        <v>97</v>
      </c>
      <c r="C125" s="37">
        <f xml:space="preserve"> SUM(TotalPoints[[#This Row],[دور 1]:[دور 62]])</f>
        <v>3</v>
      </c>
      <c r="D125" s="42">
        <f>COUNTIF(TotalPoints[[#This Row],[دور 1]:[دور 62]], "&gt;0")</f>
        <v>1</v>
      </c>
      <c r="E125" s="36">
        <f>IFERROR(VLOOKUP($A125,Round01[],5,FALSE), 0)</f>
        <v>3</v>
      </c>
      <c r="F125" s="36">
        <f>IFERROR(VLOOKUP($A125,Round02[],5,FALSE), 0)</f>
        <v>0</v>
      </c>
      <c r="G125" s="36">
        <f>IFERROR(VLOOKUP($A125,Round03[],5,FALSE), 0)</f>
        <v>0</v>
      </c>
      <c r="H125" s="36">
        <f>IFERROR(VLOOKUP($A125,Round04[],5,FALSE), 0)</f>
        <v>0</v>
      </c>
      <c r="I125" s="36">
        <f>IFERROR(VLOOKUP($A125,Round05[],5,FALSE), 0)</f>
        <v>0</v>
      </c>
      <c r="J125" s="36">
        <f>IFERROR(VLOOKUP($A125,Round06[],5,FALSE), 0)</f>
        <v>0</v>
      </c>
      <c r="K125" s="36">
        <f>IFERROR(VLOOKUP($A125,Round07[],5,FALSE), 0)</f>
        <v>0</v>
      </c>
      <c r="L125" s="36">
        <f>IFERROR(VLOOKUP($A125,Round08[],5,FALSE), 0)</f>
        <v>0</v>
      </c>
      <c r="M125" s="36">
        <f>IFERROR(VLOOKUP($A125,Round09[],5,FALSE), 0)</f>
        <v>0</v>
      </c>
      <c r="N125" s="36">
        <f>IFERROR(VLOOKUP($A125,Round10[],5,FALSE), 0)</f>
        <v>0</v>
      </c>
      <c r="O125" s="36">
        <f>IFERROR(VLOOKUP($A125,Round11[],5,FALSE), 0)</f>
        <v>0</v>
      </c>
      <c r="P125" s="36">
        <f>IFERROR(VLOOKUP($A125,Round12[],5,FALSE), 0)</f>
        <v>0</v>
      </c>
      <c r="Q125" s="36">
        <f>IFERROR(VLOOKUP($A125,Round13[],5,FALSE), 0)</f>
        <v>0</v>
      </c>
      <c r="R125" s="36">
        <f>IFERROR(VLOOKUP($A125,Round14[],5,FALSE), 0)</f>
        <v>0</v>
      </c>
      <c r="S125" s="36">
        <f>IFERROR(VLOOKUP($A125,Round15[],5,FALSE), 0)</f>
        <v>0</v>
      </c>
      <c r="T125" s="36">
        <f>IFERROR(VLOOKUP($A125,Round16[],5,FALSE), 0)</f>
        <v>0</v>
      </c>
      <c r="U125" s="36">
        <f>IFERROR(VLOOKUP($A125,Round17[],5,FALSE), 0)</f>
        <v>0</v>
      </c>
      <c r="V125" s="36">
        <f>IFERROR(VLOOKUP($A125,Round18[],5,FALSE), 0)</f>
        <v>0</v>
      </c>
      <c r="W125" s="36">
        <f>IFERROR(VLOOKUP($A125,Round19[],5,FALSE), 0)</f>
        <v>0</v>
      </c>
      <c r="X125" s="36">
        <f>IFERROR(VLOOKUP($A125,Round20[],5,FALSE), 0)</f>
        <v>0</v>
      </c>
      <c r="Y125" s="36">
        <f>IFERROR(VLOOKUP($A125,Round21[],5,FALSE), 0)</f>
        <v>0</v>
      </c>
      <c r="Z125" s="36">
        <f>IFERROR(VLOOKUP($A125,Round22[],5,FALSE), 0)</f>
        <v>0</v>
      </c>
      <c r="AA125" s="36">
        <f>IFERROR(VLOOKUP($A125,Round23[],5,FALSE), 0)</f>
        <v>0</v>
      </c>
      <c r="AB125" s="36">
        <f>IFERROR(VLOOKUP($A125,'دور 24'!$A$2:$E$41,5,FALSE), 0)</f>
        <v>0</v>
      </c>
      <c r="AC125" s="36">
        <f>IFERROR(VLOOKUP($A125,Round25[],5,FALSE), 0)</f>
        <v>0</v>
      </c>
      <c r="AD125" s="36">
        <f>IFERROR(VLOOKUP($A125,Round26[],5,FALSE), 0)</f>
        <v>0</v>
      </c>
      <c r="AE125" s="36">
        <f>IFERROR(VLOOKUP($A125,Round27[],5,FALSE), 0)</f>
        <v>0</v>
      </c>
      <c r="AF125" s="36">
        <f>IFERROR(VLOOKUP($A125,Round28[],5,FALSE), 0)</f>
        <v>0</v>
      </c>
      <c r="AG125" s="36">
        <f>IFERROR(VLOOKUP($A125,Round29[],5,FALSE), 0)</f>
        <v>0</v>
      </c>
      <c r="AH125" s="36">
        <f>IFERROR(VLOOKUP($A125,Round30[],5,FALSE), 0)</f>
        <v>0</v>
      </c>
      <c r="AI125" s="36">
        <f>IFERROR(VLOOKUP($A125,Round31[],5,FALSE), 0)</f>
        <v>0</v>
      </c>
      <c r="AJ125" s="36">
        <f>IFERROR(VLOOKUP($A125,Round32[],5,FALSE), 0)</f>
        <v>0</v>
      </c>
      <c r="AK125" s="36">
        <f>IFERROR(VLOOKUP($A125,Round33[],5,FALSE), 0)</f>
        <v>0</v>
      </c>
      <c r="AL125" s="36">
        <f>IFERROR(VLOOKUP($A125,Round34[],5,FALSE), 0)</f>
        <v>0</v>
      </c>
      <c r="AM125" s="36">
        <f>IFERROR(VLOOKUP($A125,Round35[],5,FALSE), 0)</f>
        <v>0</v>
      </c>
      <c r="AN125" s="36">
        <f>IFERROR(VLOOKUP($A125,Round36[],5,FALSE), 0)</f>
        <v>0</v>
      </c>
      <c r="AO125" s="36">
        <f>IFERROR(VLOOKUP($A125,Round37[],5,FALSE), 0)</f>
        <v>0</v>
      </c>
      <c r="AP125" s="36">
        <f>IFERROR(VLOOKUP($A125,Round38[],5,FALSE), 0)</f>
        <v>0</v>
      </c>
      <c r="AQ125" s="36">
        <f>IFERROR(VLOOKUP($A125,Round39[],5,FALSE), 0)</f>
        <v>0</v>
      </c>
      <c r="AR125" s="36">
        <f>IFERROR(VLOOKUP($A125,Round40[],5,FALSE), 0)</f>
        <v>0</v>
      </c>
      <c r="AS125" s="36">
        <f>IFERROR(VLOOKUP($A125,Round41[],5,FALSE), 0)</f>
        <v>0</v>
      </c>
      <c r="AT125" s="36">
        <f>IFERROR(VLOOKUP($A125,Round42[],5,FALSE), 0)</f>
        <v>0</v>
      </c>
      <c r="AU125" s="36">
        <f>IFERROR(VLOOKUP($A125,Round43[],5,FALSE), 0)</f>
        <v>0</v>
      </c>
      <c r="AV125" s="36">
        <f>IFERROR(VLOOKUP($A125,Round44[],5,FALSE), 0)</f>
        <v>0</v>
      </c>
      <c r="AW125" s="36">
        <f>IFERROR(VLOOKUP($A125,Round45[],5,FALSE), 0)</f>
        <v>0</v>
      </c>
      <c r="AX125" s="36">
        <f>IFERROR(VLOOKUP($A125,Round46[],5,FALSE), 0)</f>
        <v>0</v>
      </c>
      <c r="AY125" s="36">
        <f>IFERROR(VLOOKUP($A125,Round47[],5,FALSE), 0)</f>
        <v>0</v>
      </c>
      <c r="AZ125" s="36">
        <f>IFERROR(VLOOKUP($A125,Round48[],5,FALSE), 0)</f>
        <v>0</v>
      </c>
      <c r="BA125" s="36">
        <f>IFERROR(VLOOKUP($A125,Round49[],5,FALSE), 0)</f>
        <v>0</v>
      </c>
      <c r="BB125" s="36">
        <f>IFERROR(VLOOKUP($A125,Round50[],5,FALSE), 0)</f>
        <v>0</v>
      </c>
      <c r="BC125" s="36">
        <f>IFERROR(VLOOKUP($A125,Round51[],5,FALSE), 0)</f>
        <v>0</v>
      </c>
      <c r="BD125" s="36">
        <f>IFERROR(VLOOKUP($A125,Round52[],5,FALSE), 0)</f>
        <v>0</v>
      </c>
      <c r="BE125" s="36">
        <f>IFERROR(VLOOKUP($A125,Round53[],5,FALSE), 0)</f>
        <v>0</v>
      </c>
      <c r="BF125" s="36">
        <f>IFERROR(VLOOKUP($A125,Round54[],5,FALSE), 0)</f>
        <v>0</v>
      </c>
      <c r="BG125" s="36">
        <f>IFERROR(VLOOKUP($A125,Round55[],5,FALSE), 0)</f>
        <v>0</v>
      </c>
      <c r="BH125" s="36">
        <f>IFERROR(VLOOKUP($A125,Round56[],5,FALSE), 0)</f>
        <v>0</v>
      </c>
      <c r="BI125" s="36">
        <f>IFERROR(VLOOKUP($A125,Round57[],5,FALSE), 0)</f>
        <v>0</v>
      </c>
      <c r="BJ125" s="36">
        <f>IFERROR(VLOOKUP($A125,Round58[],5,FALSE), 0)</f>
        <v>0</v>
      </c>
      <c r="BK125" s="36">
        <f>IFERROR(VLOOKUP($A125,Round59[],5,FALSE), 0)</f>
        <v>0</v>
      </c>
      <c r="BL125" s="36">
        <f>IFERROR(VLOOKUP($A125,Round60[],5,FALSE), 0)</f>
        <v>0</v>
      </c>
      <c r="BM125" s="36">
        <f>IFERROR(VLOOKUP($A125,Round61[],5,FALSE), 0)</f>
        <v>0</v>
      </c>
      <c r="BN125" s="36">
        <f>IFERROR(VLOOKUP($A125,Round62[],5,FALSE), 0)</f>
        <v>0</v>
      </c>
    </row>
    <row r="126" spans="1:66" ht="22.5" x14ac:dyDescent="0.25">
      <c r="A126" s="1">
        <v>27013</v>
      </c>
      <c r="B126" s="39" t="s">
        <v>147</v>
      </c>
      <c r="C126" s="37">
        <f xml:space="preserve"> SUM(TotalPoints[[#This Row],[دور 1]:[دور 62]])</f>
        <v>3</v>
      </c>
      <c r="D126" s="42">
        <f>COUNTIF(TotalPoints[[#This Row],[دور 1]:[دور 62]], "&gt;0")</f>
        <v>1</v>
      </c>
      <c r="E126" s="36">
        <f>IFERROR(VLOOKUP($A126,Round01[],5,FALSE), 0)</f>
        <v>3</v>
      </c>
      <c r="F126" s="36">
        <f>IFERROR(VLOOKUP($A126,Round02[],5,FALSE), 0)</f>
        <v>0</v>
      </c>
      <c r="G126" s="36">
        <f>IFERROR(VLOOKUP($A126,Round03[],5,FALSE), 0)</f>
        <v>0</v>
      </c>
      <c r="H126" s="36">
        <f>IFERROR(VLOOKUP($A126,Round04[],5,FALSE), 0)</f>
        <v>0</v>
      </c>
      <c r="I126" s="36">
        <f>IFERROR(VLOOKUP($A126,Round05[],5,FALSE), 0)</f>
        <v>0</v>
      </c>
      <c r="J126" s="36">
        <f>IFERROR(VLOOKUP($A126,Round06[],5,FALSE), 0)</f>
        <v>0</v>
      </c>
      <c r="K126" s="36">
        <f>IFERROR(VLOOKUP($A126,Round07[],5,FALSE), 0)</f>
        <v>0</v>
      </c>
      <c r="L126" s="36">
        <f>IFERROR(VLOOKUP($A126,Round08[],5,FALSE), 0)</f>
        <v>0</v>
      </c>
      <c r="M126" s="36">
        <f>IFERROR(VLOOKUP($A126,Round09[],5,FALSE), 0)</f>
        <v>0</v>
      </c>
      <c r="N126" s="36">
        <f>IFERROR(VLOOKUP($A126,Round10[],5,FALSE), 0)</f>
        <v>0</v>
      </c>
      <c r="O126" s="36">
        <f>IFERROR(VLOOKUP($A126,Round11[],5,FALSE), 0)</f>
        <v>0</v>
      </c>
      <c r="P126" s="36">
        <f>IFERROR(VLOOKUP($A126,Round12[],5,FALSE), 0)</f>
        <v>0</v>
      </c>
      <c r="Q126" s="36">
        <f>IFERROR(VLOOKUP($A126,Round13[],5,FALSE), 0)</f>
        <v>0</v>
      </c>
      <c r="R126" s="36">
        <f>IFERROR(VLOOKUP($A126,Round14[],5,FALSE), 0)</f>
        <v>0</v>
      </c>
      <c r="S126" s="36">
        <f>IFERROR(VLOOKUP($A126,Round15[],5,FALSE), 0)</f>
        <v>0</v>
      </c>
      <c r="T126" s="36">
        <f>IFERROR(VLOOKUP($A126,Round16[],5,FALSE), 0)</f>
        <v>0</v>
      </c>
      <c r="U126" s="36">
        <f>IFERROR(VLOOKUP($A126,Round17[],5,FALSE), 0)</f>
        <v>0</v>
      </c>
      <c r="V126" s="36">
        <f>IFERROR(VLOOKUP($A126,Round18[],5,FALSE), 0)</f>
        <v>0</v>
      </c>
      <c r="W126" s="36">
        <f>IFERROR(VLOOKUP($A126,Round19[],5,FALSE), 0)</f>
        <v>0</v>
      </c>
      <c r="X126" s="36">
        <f>IFERROR(VLOOKUP($A126,Round20[],5,FALSE), 0)</f>
        <v>0</v>
      </c>
      <c r="Y126" s="36">
        <f>IFERROR(VLOOKUP($A126,Round21[],5,FALSE), 0)</f>
        <v>0</v>
      </c>
      <c r="Z126" s="36">
        <f>IFERROR(VLOOKUP($A126,Round22[],5,FALSE), 0)</f>
        <v>0</v>
      </c>
      <c r="AA126" s="36">
        <f>IFERROR(VLOOKUP($A126,Round23[],5,FALSE), 0)</f>
        <v>0</v>
      </c>
      <c r="AB126" s="36">
        <f>IFERROR(VLOOKUP($A126,'دور 24'!$A$2:$E$41,5,FALSE), 0)</f>
        <v>0</v>
      </c>
      <c r="AC126" s="36">
        <f>IFERROR(VLOOKUP($A126,Round25[],5,FALSE), 0)</f>
        <v>0</v>
      </c>
      <c r="AD126" s="36">
        <f>IFERROR(VLOOKUP($A126,Round26[],5,FALSE), 0)</f>
        <v>0</v>
      </c>
      <c r="AE126" s="36">
        <f>IFERROR(VLOOKUP($A126,Round27[],5,FALSE), 0)</f>
        <v>0</v>
      </c>
      <c r="AF126" s="36">
        <f>IFERROR(VLOOKUP($A126,Round28[],5,FALSE), 0)</f>
        <v>0</v>
      </c>
      <c r="AG126" s="36">
        <f>IFERROR(VLOOKUP($A126,Round29[],5,FALSE), 0)</f>
        <v>0</v>
      </c>
      <c r="AH126" s="36">
        <f>IFERROR(VLOOKUP($A126,Round30[],5,FALSE), 0)</f>
        <v>0</v>
      </c>
      <c r="AI126" s="36">
        <f>IFERROR(VLOOKUP($A126,Round31[],5,FALSE), 0)</f>
        <v>0</v>
      </c>
      <c r="AJ126" s="36">
        <f>IFERROR(VLOOKUP($A126,Round32[],5,FALSE), 0)</f>
        <v>0</v>
      </c>
      <c r="AK126" s="36">
        <f>IFERROR(VLOOKUP($A126,Round33[],5,FALSE), 0)</f>
        <v>0</v>
      </c>
      <c r="AL126" s="36">
        <f>IFERROR(VLOOKUP($A126,Round34[],5,FALSE), 0)</f>
        <v>0</v>
      </c>
      <c r="AM126" s="36">
        <f>IFERROR(VLOOKUP($A126,Round35[],5,FALSE), 0)</f>
        <v>0</v>
      </c>
      <c r="AN126" s="36">
        <f>IFERROR(VLOOKUP($A126,Round36[],5,FALSE), 0)</f>
        <v>0</v>
      </c>
      <c r="AO126" s="36">
        <f>IFERROR(VLOOKUP($A126,Round37[],5,FALSE), 0)</f>
        <v>0</v>
      </c>
      <c r="AP126" s="36">
        <f>IFERROR(VLOOKUP($A126,Round38[],5,FALSE), 0)</f>
        <v>0</v>
      </c>
      <c r="AQ126" s="36">
        <f>IFERROR(VLOOKUP($A126,Round39[],5,FALSE), 0)</f>
        <v>0</v>
      </c>
      <c r="AR126" s="36">
        <f>IFERROR(VLOOKUP($A126,Round40[],5,FALSE), 0)</f>
        <v>0</v>
      </c>
      <c r="AS126" s="36">
        <f>IFERROR(VLOOKUP($A126,Round41[],5,FALSE), 0)</f>
        <v>0</v>
      </c>
      <c r="AT126" s="36">
        <f>IFERROR(VLOOKUP($A126,Round42[],5,FALSE), 0)</f>
        <v>0</v>
      </c>
      <c r="AU126" s="36">
        <f>IFERROR(VLOOKUP($A126,Round43[],5,FALSE), 0)</f>
        <v>0</v>
      </c>
      <c r="AV126" s="36">
        <f>IFERROR(VLOOKUP($A126,Round44[],5,FALSE), 0)</f>
        <v>0</v>
      </c>
      <c r="AW126" s="36">
        <f>IFERROR(VLOOKUP($A126,Round45[],5,FALSE), 0)</f>
        <v>0</v>
      </c>
      <c r="AX126" s="36">
        <f>IFERROR(VLOOKUP($A126,Round46[],5,FALSE), 0)</f>
        <v>0</v>
      </c>
      <c r="AY126" s="36">
        <f>IFERROR(VLOOKUP($A126,Round47[],5,FALSE), 0)</f>
        <v>0</v>
      </c>
      <c r="AZ126" s="36">
        <f>IFERROR(VLOOKUP($A126,Round48[],5,FALSE), 0)</f>
        <v>0</v>
      </c>
      <c r="BA126" s="36">
        <f>IFERROR(VLOOKUP($A126,Round49[],5,FALSE), 0)</f>
        <v>0</v>
      </c>
      <c r="BB126" s="36">
        <f>IFERROR(VLOOKUP($A126,Round50[],5,FALSE), 0)</f>
        <v>0</v>
      </c>
      <c r="BC126" s="36">
        <f>IFERROR(VLOOKUP($A126,Round51[],5,FALSE), 0)</f>
        <v>0</v>
      </c>
      <c r="BD126" s="36">
        <f>IFERROR(VLOOKUP($A126,Round52[],5,FALSE), 0)</f>
        <v>0</v>
      </c>
      <c r="BE126" s="36">
        <f>IFERROR(VLOOKUP($A126,Round53[],5,FALSE), 0)</f>
        <v>0</v>
      </c>
      <c r="BF126" s="36">
        <f>IFERROR(VLOOKUP($A126,Round54[],5,FALSE), 0)</f>
        <v>0</v>
      </c>
      <c r="BG126" s="36">
        <f>IFERROR(VLOOKUP($A126,Round55[],5,FALSE), 0)</f>
        <v>0</v>
      </c>
      <c r="BH126" s="36">
        <f>IFERROR(VLOOKUP($A126,Round56[],5,FALSE), 0)</f>
        <v>0</v>
      </c>
      <c r="BI126" s="36">
        <f>IFERROR(VLOOKUP($A126,Round57[],5,FALSE), 0)</f>
        <v>0</v>
      </c>
      <c r="BJ126" s="36">
        <f>IFERROR(VLOOKUP($A126,Round58[],5,FALSE), 0)</f>
        <v>0</v>
      </c>
      <c r="BK126" s="36">
        <f>IFERROR(VLOOKUP($A126,Round59[],5,FALSE), 0)</f>
        <v>0</v>
      </c>
      <c r="BL126" s="36">
        <f>IFERROR(VLOOKUP($A126,Round60[],5,FALSE), 0)</f>
        <v>0</v>
      </c>
      <c r="BM126" s="36">
        <f>IFERROR(VLOOKUP($A126,Round61[],5,FALSE), 0)</f>
        <v>0</v>
      </c>
      <c r="BN126" s="36">
        <f>IFERROR(VLOOKUP($A126,Round62[],5,FALSE), 0)</f>
        <v>0</v>
      </c>
    </row>
    <row r="127" spans="1:66" ht="22.5" x14ac:dyDescent="0.25">
      <c r="A127" s="1">
        <v>24995</v>
      </c>
      <c r="B127" s="39" t="s">
        <v>201</v>
      </c>
      <c r="C127" s="37">
        <f xml:space="preserve"> SUM(TotalPoints[[#This Row],[دور 1]:[دور 62]])</f>
        <v>3</v>
      </c>
      <c r="D127" s="42">
        <f>COUNTIF(TotalPoints[[#This Row],[دور 1]:[دور 62]], "&gt;0")</f>
        <v>1</v>
      </c>
      <c r="E127" s="36">
        <f>IFERROR(VLOOKUP($A127,Round01[],5,FALSE), 0)</f>
        <v>0</v>
      </c>
      <c r="F127" s="36">
        <f>IFERROR(VLOOKUP($A127,Round02[],5,FALSE), 0)</f>
        <v>0</v>
      </c>
      <c r="G127" s="36">
        <f>IFERROR(VLOOKUP($A127,Round03[],5,FALSE), 0)</f>
        <v>0</v>
      </c>
      <c r="H127" s="36">
        <f>IFERROR(VLOOKUP($A127,Round04[],5,FALSE), 0)</f>
        <v>3</v>
      </c>
      <c r="I127" s="36">
        <f>IFERROR(VLOOKUP($A127,Round05[],5,FALSE), 0)</f>
        <v>0</v>
      </c>
      <c r="J127" s="36">
        <f>IFERROR(VLOOKUP($A127,Round06[],5,FALSE), 0)</f>
        <v>0</v>
      </c>
      <c r="K127" s="36">
        <f>IFERROR(VLOOKUP($A127,Round07[],5,FALSE), 0)</f>
        <v>0</v>
      </c>
      <c r="L127" s="36">
        <f>IFERROR(VLOOKUP($A127,Round08[],5,FALSE), 0)</f>
        <v>0</v>
      </c>
      <c r="M127" s="36">
        <f>IFERROR(VLOOKUP($A127,Round09[],5,FALSE), 0)</f>
        <v>0</v>
      </c>
      <c r="N127" s="36">
        <f>IFERROR(VLOOKUP($A127,Round10[],5,FALSE), 0)</f>
        <v>0</v>
      </c>
      <c r="O127" s="36">
        <f>IFERROR(VLOOKUP($A127,Round11[],5,FALSE), 0)</f>
        <v>0</v>
      </c>
      <c r="P127" s="36">
        <f>IFERROR(VLOOKUP($A127,Round12[],5,FALSE), 0)</f>
        <v>0</v>
      </c>
      <c r="Q127" s="36">
        <f>IFERROR(VLOOKUP($A127,Round13[],5,FALSE), 0)</f>
        <v>0</v>
      </c>
      <c r="R127" s="36">
        <f>IFERROR(VLOOKUP($A127,Round14[],5,FALSE), 0)</f>
        <v>0</v>
      </c>
      <c r="S127" s="36">
        <f>IFERROR(VLOOKUP($A127,Round15[],5,FALSE), 0)</f>
        <v>0</v>
      </c>
      <c r="T127" s="36">
        <f>IFERROR(VLOOKUP($A127,Round16[],5,FALSE), 0)</f>
        <v>0</v>
      </c>
      <c r="U127" s="36">
        <f>IFERROR(VLOOKUP($A127,Round17[],5,FALSE), 0)</f>
        <v>0</v>
      </c>
      <c r="V127" s="36">
        <f>IFERROR(VLOOKUP($A127,Round18[],5,FALSE), 0)</f>
        <v>0</v>
      </c>
      <c r="W127" s="36">
        <f>IFERROR(VLOOKUP($A127,Round19[],5,FALSE), 0)</f>
        <v>0</v>
      </c>
      <c r="X127" s="36">
        <f>IFERROR(VLOOKUP($A127,Round20[],5,FALSE), 0)</f>
        <v>0</v>
      </c>
      <c r="Y127" s="36">
        <f>IFERROR(VLOOKUP($A127,Round21[],5,FALSE), 0)</f>
        <v>0</v>
      </c>
      <c r="Z127" s="36">
        <f>IFERROR(VLOOKUP($A127,Round22[],5,FALSE), 0)</f>
        <v>0</v>
      </c>
      <c r="AA127" s="36">
        <f>IFERROR(VLOOKUP($A127,Round23[],5,FALSE), 0)</f>
        <v>0</v>
      </c>
      <c r="AB127" s="36">
        <f>IFERROR(VLOOKUP($A127,'دور 24'!$A$2:$E$41,5,FALSE), 0)</f>
        <v>0</v>
      </c>
      <c r="AC127" s="36">
        <f>IFERROR(VLOOKUP($A127,Round25[],5,FALSE), 0)</f>
        <v>0</v>
      </c>
      <c r="AD127" s="36">
        <f>IFERROR(VLOOKUP($A127,Round26[],5,FALSE), 0)</f>
        <v>0</v>
      </c>
      <c r="AE127" s="36">
        <f>IFERROR(VLOOKUP($A127,Round27[],5,FALSE), 0)</f>
        <v>0</v>
      </c>
      <c r="AF127" s="36">
        <f>IFERROR(VLOOKUP($A127,Round28[],5,FALSE), 0)</f>
        <v>0</v>
      </c>
      <c r="AG127" s="36">
        <f>IFERROR(VLOOKUP($A127,Round29[],5,FALSE), 0)</f>
        <v>0</v>
      </c>
      <c r="AH127" s="36">
        <f>IFERROR(VLOOKUP($A127,Round30[],5,FALSE), 0)</f>
        <v>0</v>
      </c>
      <c r="AI127" s="36">
        <f>IFERROR(VLOOKUP($A127,Round31[],5,FALSE), 0)</f>
        <v>0</v>
      </c>
      <c r="AJ127" s="36">
        <f>IFERROR(VLOOKUP($A127,Round32[],5,FALSE), 0)</f>
        <v>0</v>
      </c>
      <c r="AK127" s="36">
        <f>IFERROR(VLOOKUP($A127,Round33[],5,FALSE), 0)</f>
        <v>0</v>
      </c>
      <c r="AL127" s="36">
        <f>IFERROR(VLOOKUP($A127,Round34[],5,FALSE), 0)</f>
        <v>0</v>
      </c>
      <c r="AM127" s="36">
        <f>IFERROR(VLOOKUP($A127,Round35[],5,FALSE), 0)</f>
        <v>0</v>
      </c>
      <c r="AN127" s="36">
        <f>IFERROR(VLOOKUP($A127,Round36[],5,FALSE), 0)</f>
        <v>0</v>
      </c>
      <c r="AO127" s="36">
        <f>IFERROR(VLOOKUP($A127,Round37[],5,FALSE), 0)</f>
        <v>0</v>
      </c>
      <c r="AP127" s="36">
        <f>IFERROR(VLOOKUP($A127,Round38[],5,FALSE), 0)</f>
        <v>0</v>
      </c>
      <c r="AQ127" s="36">
        <f>IFERROR(VLOOKUP($A127,Round39[],5,FALSE), 0)</f>
        <v>0</v>
      </c>
      <c r="AR127" s="36">
        <f>IFERROR(VLOOKUP($A127,Round40[],5,FALSE), 0)</f>
        <v>0</v>
      </c>
      <c r="AS127" s="36">
        <f>IFERROR(VLOOKUP($A127,Round41[],5,FALSE), 0)</f>
        <v>0</v>
      </c>
      <c r="AT127" s="36">
        <f>IFERROR(VLOOKUP($A127,Round42[],5,FALSE), 0)</f>
        <v>0</v>
      </c>
      <c r="AU127" s="36">
        <f>IFERROR(VLOOKUP($A127,Round43[],5,FALSE), 0)</f>
        <v>0</v>
      </c>
      <c r="AV127" s="36">
        <f>IFERROR(VLOOKUP($A127,Round44[],5,FALSE), 0)</f>
        <v>0</v>
      </c>
      <c r="AW127" s="36">
        <f>IFERROR(VLOOKUP($A127,Round45[],5,FALSE), 0)</f>
        <v>0</v>
      </c>
      <c r="AX127" s="36">
        <f>IFERROR(VLOOKUP($A127,Round46[],5,FALSE), 0)</f>
        <v>0</v>
      </c>
      <c r="AY127" s="36">
        <f>IFERROR(VLOOKUP($A127,Round47[],5,FALSE), 0)</f>
        <v>0</v>
      </c>
      <c r="AZ127" s="36">
        <f>IFERROR(VLOOKUP($A127,Round48[],5,FALSE), 0)</f>
        <v>0</v>
      </c>
      <c r="BA127" s="36">
        <f>IFERROR(VLOOKUP($A127,Round49[],5,FALSE), 0)</f>
        <v>0</v>
      </c>
      <c r="BB127" s="36">
        <f>IFERROR(VLOOKUP($A127,Round50[],5,FALSE), 0)</f>
        <v>0</v>
      </c>
      <c r="BC127" s="36">
        <f>IFERROR(VLOOKUP($A127,Round51[],5,FALSE), 0)</f>
        <v>0</v>
      </c>
      <c r="BD127" s="36">
        <f>IFERROR(VLOOKUP($A127,Round52[],5,FALSE), 0)</f>
        <v>0</v>
      </c>
      <c r="BE127" s="36">
        <f>IFERROR(VLOOKUP($A127,Round53[],5,FALSE), 0)</f>
        <v>0</v>
      </c>
      <c r="BF127" s="36">
        <f>IFERROR(VLOOKUP($A127,Round54[],5,FALSE), 0)</f>
        <v>0</v>
      </c>
      <c r="BG127" s="36">
        <f>IFERROR(VLOOKUP($A127,Round55[],5,FALSE), 0)</f>
        <v>0</v>
      </c>
      <c r="BH127" s="36">
        <f>IFERROR(VLOOKUP($A127,Round56[],5,FALSE), 0)</f>
        <v>0</v>
      </c>
      <c r="BI127" s="36">
        <f>IFERROR(VLOOKUP($A127,Round57[],5,FALSE), 0)</f>
        <v>0</v>
      </c>
      <c r="BJ127" s="36">
        <f>IFERROR(VLOOKUP($A127,Round58[],5,FALSE), 0)</f>
        <v>0</v>
      </c>
      <c r="BK127" s="36">
        <f>IFERROR(VLOOKUP($A127,Round59[],5,FALSE), 0)</f>
        <v>0</v>
      </c>
      <c r="BL127" s="36">
        <f>IFERROR(VLOOKUP($A127,Round60[],5,FALSE), 0)</f>
        <v>0</v>
      </c>
      <c r="BM127" s="36">
        <f>IFERROR(VLOOKUP($A127,Round61[],5,FALSE), 0)</f>
        <v>0</v>
      </c>
      <c r="BN127" s="36">
        <f>IFERROR(VLOOKUP($A127,Round62[],5,FALSE), 0)</f>
        <v>0</v>
      </c>
    </row>
    <row r="128" spans="1:66" ht="22.5" x14ac:dyDescent="0.25">
      <c r="A128" s="1">
        <v>22952</v>
      </c>
      <c r="B128" s="39" t="s">
        <v>225</v>
      </c>
      <c r="C128" s="37">
        <f xml:space="preserve"> SUM(TotalPoints[[#This Row],[دور 1]:[دور 62]])</f>
        <v>3</v>
      </c>
      <c r="D128" s="42">
        <f>COUNTIF(TotalPoints[[#This Row],[دور 1]:[دور 62]], "&gt;0")</f>
        <v>1</v>
      </c>
      <c r="E128" s="36">
        <f>IFERROR(VLOOKUP($A128,Round01[],5,FALSE), 0)</f>
        <v>0</v>
      </c>
      <c r="F128" s="36">
        <f>IFERROR(VLOOKUP($A128,Round02[],5,FALSE), 0)</f>
        <v>0</v>
      </c>
      <c r="G128" s="36">
        <f>IFERROR(VLOOKUP($A128,Round03[],5,FALSE), 0)</f>
        <v>0</v>
      </c>
      <c r="H128" s="36">
        <f>IFERROR(VLOOKUP($A128,Round04[],5,FALSE), 0)</f>
        <v>0</v>
      </c>
      <c r="I128" s="36">
        <f>IFERROR(VLOOKUP($A128,Round05[],5,FALSE), 0)</f>
        <v>0</v>
      </c>
      <c r="J128" s="36">
        <f>IFERROR(VLOOKUP($A128,Round06[],5,FALSE), 0)</f>
        <v>3</v>
      </c>
      <c r="K128" s="36">
        <f>IFERROR(VLOOKUP($A128,Round07[],5,FALSE), 0)</f>
        <v>0</v>
      </c>
      <c r="L128" s="36">
        <f>IFERROR(VLOOKUP($A128,Round08[],5,FALSE), 0)</f>
        <v>0</v>
      </c>
      <c r="M128" s="36">
        <f>IFERROR(VLOOKUP($A128,Round09[],5,FALSE), 0)</f>
        <v>0</v>
      </c>
      <c r="N128" s="36">
        <f>IFERROR(VLOOKUP($A128,Round10[],5,FALSE), 0)</f>
        <v>0</v>
      </c>
      <c r="O128" s="36">
        <f>IFERROR(VLOOKUP($A128,Round11[],5,FALSE), 0)</f>
        <v>0</v>
      </c>
      <c r="P128" s="36">
        <f>IFERROR(VLOOKUP($A128,Round12[],5,FALSE), 0)</f>
        <v>0</v>
      </c>
      <c r="Q128" s="36">
        <f>IFERROR(VLOOKUP($A128,Round13[],5,FALSE), 0)</f>
        <v>0</v>
      </c>
      <c r="R128" s="36">
        <f>IFERROR(VLOOKUP($A128,Round14[],5,FALSE), 0)</f>
        <v>0</v>
      </c>
      <c r="S128" s="36">
        <f>IFERROR(VLOOKUP($A128,Round15[],5,FALSE), 0)</f>
        <v>0</v>
      </c>
      <c r="T128" s="36">
        <f>IFERROR(VLOOKUP($A128,Round16[],5,FALSE), 0)</f>
        <v>0</v>
      </c>
      <c r="U128" s="36">
        <f>IFERROR(VLOOKUP($A128,Round17[],5,FALSE), 0)</f>
        <v>0</v>
      </c>
      <c r="V128" s="36">
        <f>IFERROR(VLOOKUP($A128,Round18[],5,FALSE), 0)</f>
        <v>0</v>
      </c>
      <c r="W128" s="36">
        <f>IFERROR(VLOOKUP($A128,Round19[],5,FALSE), 0)</f>
        <v>0</v>
      </c>
      <c r="X128" s="36">
        <f>IFERROR(VLOOKUP($A128,Round20[],5,FALSE), 0)</f>
        <v>0</v>
      </c>
      <c r="Y128" s="36">
        <f>IFERROR(VLOOKUP($A128,Round21[],5,FALSE), 0)</f>
        <v>0</v>
      </c>
      <c r="Z128" s="36">
        <f>IFERROR(VLOOKUP($A128,Round22[],5,FALSE), 0)</f>
        <v>0</v>
      </c>
      <c r="AA128" s="36">
        <f>IFERROR(VLOOKUP($A128,Round23[],5,FALSE), 0)</f>
        <v>0</v>
      </c>
      <c r="AB128" s="36">
        <f>IFERROR(VLOOKUP($A128,'دور 24'!$A$2:$E$41,5,FALSE), 0)</f>
        <v>0</v>
      </c>
      <c r="AC128" s="36">
        <f>IFERROR(VLOOKUP($A128,Round25[],5,FALSE), 0)</f>
        <v>0</v>
      </c>
      <c r="AD128" s="36">
        <f>IFERROR(VLOOKUP($A128,Round26[],5,FALSE), 0)</f>
        <v>0</v>
      </c>
      <c r="AE128" s="36">
        <f>IFERROR(VLOOKUP($A128,Round27[],5,FALSE), 0)</f>
        <v>0</v>
      </c>
      <c r="AF128" s="36">
        <f>IFERROR(VLOOKUP($A128,Round28[],5,FALSE), 0)</f>
        <v>0</v>
      </c>
      <c r="AG128" s="36">
        <f>IFERROR(VLOOKUP($A128,Round29[],5,FALSE), 0)</f>
        <v>0</v>
      </c>
      <c r="AH128" s="36">
        <f>IFERROR(VLOOKUP($A128,Round30[],5,FALSE), 0)</f>
        <v>0</v>
      </c>
      <c r="AI128" s="36">
        <f>IFERROR(VLOOKUP($A128,Round31[],5,FALSE), 0)</f>
        <v>0</v>
      </c>
      <c r="AJ128" s="36">
        <f>IFERROR(VLOOKUP($A128,Round32[],5,FALSE), 0)</f>
        <v>0</v>
      </c>
      <c r="AK128" s="36">
        <f>IFERROR(VLOOKUP($A128,Round33[],5,FALSE), 0)</f>
        <v>0</v>
      </c>
      <c r="AL128" s="36">
        <f>IFERROR(VLOOKUP($A128,Round34[],5,FALSE), 0)</f>
        <v>0</v>
      </c>
      <c r="AM128" s="36">
        <f>IFERROR(VLOOKUP($A128,Round35[],5,FALSE), 0)</f>
        <v>0</v>
      </c>
      <c r="AN128" s="36">
        <f>IFERROR(VLOOKUP($A128,Round36[],5,FALSE), 0)</f>
        <v>0</v>
      </c>
      <c r="AO128" s="36">
        <f>IFERROR(VLOOKUP($A128,Round37[],5,FALSE), 0)</f>
        <v>0</v>
      </c>
      <c r="AP128" s="36">
        <f>IFERROR(VLOOKUP($A128,Round38[],5,FALSE), 0)</f>
        <v>0</v>
      </c>
      <c r="AQ128" s="36">
        <f>IFERROR(VLOOKUP($A128,Round39[],5,FALSE), 0)</f>
        <v>0</v>
      </c>
      <c r="AR128" s="36">
        <f>IFERROR(VLOOKUP($A128,Round40[],5,FALSE), 0)</f>
        <v>0</v>
      </c>
      <c r="AS128" s="36">
        <f>IFERROR(VLOOKUP($A128,Round41[],5,FALSE), 0)</f>
        <v>0</v>
      </c>
      <c r="AT128" s="36">
        <f>IFERROR(VLOOKUP($A128,Round42[],5,FALSE), 0)</f>
        <v>0</v>
      </c>
      <c r="AU128" s="36">
        <f>IFERROR(VLOOKUP($A128,Round43[],5,FALSE), 0)</f>
        <v>0</v>
      </c>
      <c r="AV128" s="36">
        <f>IFERROR(VLOOKUP($A128,Round44[],5,FALSE), 0)</f>
        <v>0</v>
      </c>
      <c r="AW128" s="36">
        <f>IFERROR(VLOOKUP($A128,Round45[],5,FALSE), 0)</f>
        <v>0</v>
      </c>
      <c r="AX128" s="36">
        <f>IFERROR(VLOOKUP($A128,Round46[],5,FALSE), 0)</f>
        <v>0</v>
      </c>
      <c r="AY128" s="36">
        <f>IFERROR(VLOOKUP($A128,Round47[],5,FALSE), 0)</f>
        <v>0</v>
      </c>
      <c r="AZ128" s="36">
        <f>IFERROR(VLOOKUP($A128,Round48[],5,FALSE), 0)</f>
        <v>0</v>
      </c>
      <c r="BA128" s="36">
        <f>IFERROR(VLOOKUP($A128,Round49[],5,FALSE), 0)</f>
        <v>0</v>
      </c>
      <c r="BB128" s="36">
        <f>IFERROR(VLOOKUP($A128,Round50[],5,FALSE), 0)</f>
        <v>0</v>
      </c>
      <c r="BC128" s="36">
        <f>IFERROR(VLOOKUP($A128,Round51[],5,FALSE), 0)</f>
        <v>0</v>
      </c>
      <c r="BD128" s="36">
        <f>IFERROR(VLOOKUP($A128,Round52[],5,FALSE), 0)</f>
        <v>0</v>
      </c>
      <c r="BE128" s="36">
        <f>IFERROR(VLOOKUP($A128,Round53[],5,FALSE), 0)</f>
        <v>0</v>
      </c>
      <c r="BF128" s="36">
        <f>IFERROR(VLOOKUP($A128,Round54[],5,FALSE), 0)</f>
        <v>0</v>
      </c>
      <c r="BG128" s="36">
        <f>IFERROR(VLOOKUP($A128,Round55[],5,FALSE), 0)</f>
        <v>0</v>
      </c>
      <c r="BH128" s="36">
        <f>IFERROR(VLOOKUP($A128,Round56[],5,FALSE), 0)</f>
        <v>0</v>
      </c>
      <c r="BI128" s="36">
        <f>IFERROR(VLOOKUP($A128,Round57[],5,FALSE), 0)</f>
        <v>0</v>
      </c>
      <c r="BJ128" s="36">
        <f>IFERROR(VLOOKUP($A128,Round58[],5,FALSE), 0)</f>
        <v>0</v>
      </c>
      <c r="BK128" s="36">
        <f>IFERROR(VLOOKUP($A128,Round59[],5,FALSE), 0)</f>
        <v>0</v>
      </c>
      <c r="BL128" s="36">
        <f>IFERROR(VLOOKUP($A128,Round60[],5,FALSE), 0)</f>
        <v>0</v>
      </c>
      <c r="BM128" s="36">
        <f>IFERROR(VLOOKUP($A128,Round61[],5,FALSE), 0)</f>
        <v>0</v>
      </c>
      <c r="BN128" s="36">
        <f>IFERROR(VLOOKUP($A128,Round62[],5,FALSE), 0)</f>
        <v>0</v>
      </c>
    </row>
    <row r="129" spans="1:66" ht="22.5" x14ac:dyDescent="0.25">
      <c r="A129" s="1">
        <v>22060</v>
      </c>
      <c r="B129" s="39" t="s">
        <v>124</v>
      </c>
      <c r="C129" s="37">
        <f xml:space="preserve"> SUM(TotalPoints[[#This Row],[دور 1]:[دور 62]])</f>
        <v>3</v>
      </c>
      <c r="D129" s="42">
        <f>COUNTIF(TotalPoints[[#This Row],[دور 1]:[دور 62]], "&gt;0")</f>
        <v>1</v>
      </c>
      <c r="E129" s="36">
        <f>IFERROR(VLOOKUP($A129,Round01[],5,FALSE), 0)</f>
        <v>3</v>
      </c>
      <c r="F129" s="36">
        <f>IFERROR(VLOOKUP($A129,Round02[],5,FALSE), 0)</f>
        <v>0</v>
      </c>
      <c r="G129" s="36">
        <f>IFERROR(VLOOKUP($A129,Round03[],5,FALSE), 0)</f>
        <v>0</v>
      </c>
      <c r="H129" s="36">
        <f>IFERROR(VLOOKUP($A129,Round04[],5,FALSE), 0)</f>
        <v>0</v>
      </c>
      <c r="I129" s="36">
        <f>IFERROR(VLOOKUP($A129,Round05[],5,FALSE), 0)</f>
        <v>0</v>
      </c>
      <c r="J129" s="36">
        <f>IFERROR(VLOOKUP($A129,Round06[],5,FALSE), 0)</f>
        <v>0</v>
      </c>
      <c r="K129" s="36">
        <f>IFERROR(VLOOKUP($A129,Round07[],5,FALSE), 0)</f>
        <v>0</v>
      </c>
      <c r="L129" s="36">
        <f>IFERROR(VLOOKUP($A129,Round08[],5,FALSE), 0)</f>
        <v>0</v>
      </c>
      <c r="M129" s="36">
        <f>IFERROR(VLOOKUP($A129,Round09[],5,FALSE), 0)</f>
        <v>0</v>
      </c>
      <c r="N129" s="36">
        <f>IFERROR(VLOOKUP($A129,Round10[],5,FALSE), 0)</f>
        <v>0</v>
      </c>
      <c r="O129" s="36">
        <f>IFERROR(VLOOKUP($A129,Round11[],5,FALSE), 0)</f>
        <v>0</v>
      </c>
      <c r="P129" s="36">
        <f>IFERROR(VLOOKUP($A129,Round12[],5,FALSE), 0)</f>
        <v>0</v>
      </c>
      <c r="Q129" s="36">
        <f>IFERROR(VLOOKUP($A129,Round13[],5,FALSE), 0)</f>
        <v>0</v>
      </c>
      <c r="R129" s="36">
        <f>IFERROR(VLOOKUP($A129,Round14[],5,FALSE), 0)</f>
        <v>0</v>
      </c>
      <c r="S129" s="36">
        <f>IFERROR(VLOOKUP($A129,Round15[],5,FALSE), 0)</f>
        <v>0</v>
      </c>
      <c r="T129" s="36">
        <f>IFERROR(VLOOKUP($A129,Round16[],5,FALSE), 0)</f>
        <v>0</v>
      </c>
      <c r="U129" s="36">
        <f>IFERROR(VLOOKUP($A129,Round17[],5,FALSE), 0)</f>
        <v>0</v>
      </c>
      <c r="V129" s="36">
        <f>IFERROR(VLOOKUP($A129,Round18[],5,FALSE), 0)</f>
        <v>0</v>
      </c>
      <c r="W129" s="36">
        <f>IFERROR(VLOOKUP($A129,Round19[],5,FALSE), 0)</f>
        <v>0</v>
      </c>
      <c r="X129" s="36">
        <f>IFERROR(VLOOKUP($A129,Round20[],5,FALSE), 0)</f>
        <v>0</v>
      </c>
      <c r="Y129" s="36">
        <f>IFERROR(VLOOKUP($A129,Round21[],5,FALSE), 0)</f>
        <v>0</v>
      </c>
      <c r="Z129" s="36">
        <f>IFERROR(VLOOKUP($A129,Round22[],5,FALSE), 0)</f>
        <v>0</v>
      </c>
      <c r="AA129" s="36">
        <f>IFERROR(VLOOKUP($A129,Round23[],5,FALSE), 0)</f>
        <v>0</v>
      </c>
      <c r="AB129" s="36">
        <f>IFERROR(VLOOKUP($A129,'دور 24'!$A$2:$E$41,5,FALSE), 0)</f>
        <v>0</v>
      </c>
      <c r="AC129" s="36">
        <f>IFERROR(VLOOKUP($A129,Round25[],5,FALSE), 0)</f>
        <v>0</v>
      </c>
      <c r="AD129" s="36">
        <f>IFERROR(VLOOKUP($A129,Round26[],5,FALSE), 0)</f>
        <v>0</v>
      </c>
      <c r="AE129" s="36">
        <f>IFERROR(VLOOKUP($A129,Round27[],5,FALSE), 0)</f>
        <v>0</v>
      </c>
      <c r="AF129" s="36">
        <f>IFERROR(VLOOKUP($A129,Round28[],5,FALSE), 0)</f>
        <v>0</v>
      </c>
      <c r="AG129" s="36">
        <f>IFERROR(VLOOKUP($A129,Round29[],5,FALSE), 0)</f>
        <v>0</v>
      </c>
      <c r="AH129" s="36">
        <f>IFERROR(VLOOKUP($A129,Round30[],5,FALSE), 0)</f>
        <v>0</v>
      </c>
      <c r="AI129" s="36">
        <f>IFERROR(VLOOKUP($A129,Round31[],5,FALSE), 0)</f>
        <v>0</v>
      </c>
      <c r="AJ129" s="36">
        <f>IFERROR(VLOOKUP($A129,Round32[],5,FALSE), 0)</f>
        <v>0</v>
      </c>
      <c r="AK129" s="36">
        <f>IFERROR(VLOOKUP($A129,Round33[],5,FALSE), 0)</f>
        <v>0</v>
      </c>
      <c r="AL129" s="36">
        <f>IFERROR(VLOOKUP($A129,Round34[],5,FALSE), 0)</f>
        <v>0</v>
      </c>
      <c r="AM129" s="36">
        <f>IFERROR(VLOOKUP($A129,Round35[],5,FALSE), 0)</f>
        <v>0</v>
      </c>
      <c r="AN129" s="36">
        <f>IFERROR(VLOOKUP($A129,Round36[],5,FALSE), 0)</f>
        <v>0</v>
      </c>
      <c r="AO129" s="36">
        <f>IFERROR(VLOOKUP($A129,Round37[],5,FALSE), 0)</f>
        <v>0</v>
      </c>
      <c r="AP129" s="36">
        <f>IFERROR(VLOOKUP($A129,Round38[],5,FALSE), 0)</f>
        <v>0</v>
      </c>
      <c r="AQ129" s="36">
        <f>IFERROR(VLOOKUP($A129,Round39[],5,FALSE), 0)</f>
        <v>0</v>
      </c>
      <c r="AR129" s="36">
        <f>IFERROR(VLOOKUP($A129,Round40[],5,FALSE), 0)</f>
        <v>0</v>
      </c>
      <c r="AS129" s="36">
        <f>IFERROR(VLOOKUP($A129,Round41[],5,FALSE), 0)</f>
        <v>0</v>
      </c>
      <c r="AT129" s="36">
        <f>IFERROR(VLOOKUP($A129,Round42[],5,FALSE), 0)</f>
        <v>0</v>
      </c>
      <c r="AU129" s="36">
        <f>IFERROR(VLOOKUP($A129,Round43[],5,FALSE), 0)</f>
        <v>0</v>
      </c>
      <c r="AV129" s="36">
        <f>IFERROR(VLOOKUP($A129,Round44[],5,FALSE), 0)</f>
        <v>0</v>
      </c>
      <c r="AW129" s="36">
        <f>IFERROR(VLOOKUP($A129,Round45[],5,FALSE), 0)</f>
        <v>0</v>
      </c>
      <c r="AX129" s="36">
        <f>IFERROR(VLOOKUP($A129,Round46[],5,FALSE), 0)</f>
        <v>0</v>
      </c>
      <c r="AY129" s="36">
        <f>IFERROR(VLOOKUP($A129,Round47[],5,FALSE), 0)</f>
        <v>0</v>
      </c>
      <c r="AZ129" s="36">
        <f>IFERROR(VLOOKUP($A129,Round48[],5,FALSE), 0)</f>
        <v>0</v>
      </c>
      <c r="BA129" s="36">
        <f>IFERROR(VLOOKUP($A129,Round49[],5,FALSE), 0)</f>
        <v>0</v>
      </c>
      <c r="BB129" s="36">
        <f>IFERROR(VLOOKUP($A129,Round50[],5,FALSE), 0)</f>
        <v>0</v>
      </c>
      <c r="BC129" s="36">
        <f>IFERROR(VLOOKUP($A129,Round51[],5,FALSE), 0)</f>
        <v>0</v>
      </c>
      <c r="BD129" s="36">
        <f>IFERROR(VLOOKUP($A129,Round52[],5,FALSE), 0)</f>
        <v>0</v>
      </c>
      <c r="BE129" s="36">
        <f>IFERROR(VLOOKUP($A129,Round53[],5,FALSE), 0)</f>
        <v>0</v>
      </c>
      <c r="BF129" s="36">
        <f>IFERROR(VLOOKUP($A129,Round54[],5,FALSE), 0)</f>
        <v>0</v>
      </c>
      <c r="BG129" s="36">
        <f>IFERROR(VLOOKUP($A129,Round55[],5,FALSE), 0)</f>
        <v>0</v>
      </c>
      <c r="BH129" s="36">
        <f>IFERROR(VLOOKUP($A129,Round56[],5,FALSE), 0)</f>
        <v>0</v>
      </c>
      <c r="BI129" s="36">
        <f>IFERROR(VLOOKUP($A129,Round57[],5,FALSE), 0)</f>
        <v>0</v>
      </c>
      <c r="BJ129" s="36">
        <f>IFERROR(VLOOKUP($A129,Round58[],5,FALSE), 0)</f>
        <v>0</v>
      </c>
      <c r="BK129" s="36">
        <f>IFERROR(VLOOKUP($A129,Round59[],5,FALSE), 0)</f>
        <v>0</v>
      </c>
      <c r="BL129" s="36">
        <f>IFERROR(VLOOKUP($A129,Round60[],5,FALSE), 0)</f>
        <v>0</v>
      </c>
      <c r="BM129" s="36">
        <f>IFERROR(VLOOKUP($A129,Round61[],5,FALSE), 0)</f>
        <v>0</v>
      </c>
      <c r="BN129" s="36">
        <f>IFERROR(VLOOKUP($A129,Round62[],5,FALSE), 0)</f>
        <v>0</v>
      </c>
    </row>
    <row r="130" spans="1:66" ht="22.5" x14ac:dyDescent="0.25">
      <c r="A130" s="1">
        <v>18300</v>
      </c>
      <c r="B130" s="39" t="s">
        <v>152</v>
      </c>
      <c r="C130" s="37">
        <f xml:space="preserve"> SUM(TotalPoints[[#This Row],[دور 1]:[دور 62]])</f>
        <v>3</v>
      </c>
      <c r="D130" s="42">
        <f>COUNTIF(TotalPoints[[#This Row],[دور 1]:[دور 62]], "&gt;0")</f>
        <v>2</v>
      </c>
      <c r="E130" s="36">
        <f>IFERROR(VLOOKUP($A130,Round01[],5,FALSE), 0)</f>
        <v>2</v>
      </c>
      <c r="F130" s="36">
        <f>IFERROR(VLOOKUP($A130,Round02[],5,FALSE), 0)</f>
        <v>0</v>
      </c>
      <c r="G130" s="36">
        <f>IFERROR(VLOOKUP($A130,Round03[],5,FALSE), 0)</f>
        <v>0</v>
      </c>
      <c r="H130" s="36">
        <f>IFERROR(VLOOKUP($A130,Round04[],5,FALSE), 0)</f>
        <v>0</v>
      </c>
      <c r="I130" s="36">
        <f>IFERROR(VLOOKUP($A130,Round05[],5,FALSE), 0)</f>
        <v>1</v>
      </c>
      <c r="J130" s="36">
        <f>IFERROR(VLOOKUP($A130,Round06[],5,FALSE), 0)</f>
        <v>0</v>
      </c>
      <c r="K130" s="36">
        <f>IFERROR(VLOOKUP($A130,Round07[],5,FALSE), 0)</f>
        <v>0</v>
      </c>
      <c r="L130" s="36">
        <f>IFERROR(VLOOKUP($A130,Round08[],5,FALSE), 0)</f>
        <v>0</v>
      </c>
      <c r="M130" s="36">
        <f>IFERROR(VLOOKUP($A130,Round09[],5,FALSE), 0)</f>
        <v>0</v>
      </c>
      <c r="N130" s="36">
        <f>IFERROR(VLOOKUP($A130,Round10[],5,FALSE), 0)</f>
        <v>0</v>
      </c>
      <c r="O130" s="36">
        <f>IFERROR(VLOOKUP($A130,Round11[],5,FALSE), 0)</f>
        <v>0</v>
      </c>
      <c r="P130" s="36">
        <f>IFERROR(VLOOKUP($A130,Round12[],5,FALSE), 0)</f>
        <v>0</v>
      </c>
      <c r="Q130" s="36">
        <f>IFERROR(VLOOKUP($A130,Round13[],5,FALSE), 0)</f>
        <v>0</v>
      </c>
      <c r="R130" s="36">
        <f>IFERROR(VLOOKUP($A130,Round14[],5,FALSE), 0)</f>
        <v>0</v>
      </c>
      <c r="S130" s="36">
        <f>IFERROR(VLOOKUP($A130,Round15[],5,FALSE), 0)</f>
        <v>0</v>
      </c>
      <c r="T130" s="36">
        <f>IFERROR(VLOOKUP($A130,Round16[],5,FALSE), 0)</f>
        <v>0</v>
      </c>
      <c r="U130" s="36">
        <f>IFERROR(VLOOKUP($A130,Round17[],5,FALSE), 0)</f>
        <v>0</v>
      </c>
      <c r="V130" s="36">
        <f>IFERROR(VLOOKUP($A130,Round18[],5,FALSE), 0)</f>
        <v>0</v>
      </c>
      <c r="W130" s="36">
        <f>IFERROR(VLOOKUP($A130,Round19[],5,FALSE), 0)</f>
        <v>0</v>
      </c>
      <c r="X130" s="36">
        <f>IFERROR(VLOOKUP($A130,Round20[],5,FALSE), 0)</f>
        <v>0</v>
      </c>
      <c r="Y130" s="36">
        <f>IFERROR(VLOOKUP($A130,Round21[],5,FALSE), 0)</f>
        <v>0</v>
      </c>
      <c r="Z130" s="36">
        <f>IFERROR(VLOOKUP($A130,Round22[],5,FALSE), 0)</f>
        <v>0</v>
      </c>
      <c r="AA130" s="36">
        <f>IFERROR(VLOOKUP($A130,Round23[],5,FALSE), 0)</f>
        <v>0</v>
      </c>
      <c r="AB130" s="36">
        <f>IFERROR(VLOOKUP($A130,'دور 24'!$A$2:$E$41,5,FALSE), 0)</f>
        <v>0</v>
      </c>
      <c r="AC130" s="36">
        <f>IFERROR(VLOOKUP($A130,Round25[],5,FALSE), 0)</f>
        <v>0</v>
      </c>
      <c r="AD130" s="36">
        <f>IFERROR(VLOOKUP($A130,Round26[],5,FALSE), 0)</f>
        <v>0</v>
      </c>
      <c r="AE130" s="36">
        <f>IFERROR(VLOOKUP($A130,Round27[],5,FALSE), 0)</f>
        <v>0</v>
      </c>
      <c r="AF130" s="36">
        <f>IFERROR(VLOOKUP($A130,Round28[],5,FALSE), 0)</f>
        <v>0</v>
      </c>
      <c r="AG130" s="36">
        <f>IFERROR(VLOOKUP($A130,Round29[],5,FALSE), 0)</f>
        <v>0</v>
      </c>
      <c r="AH130" s="36">
        <f>IFERROR(VLOOKUP($A130,Round30[],5,FALSE), 0)</f>
        <v>0</v>
      </c>
      <c r="AI130" s="36">
        <f>IFERROR(VLOOKUP($A130,Round31[],5,FALSE), 0)</f>
        <v>0</v>
      </c>
      <c r="AJ130" s="36">
        <f>IFERROR(VLOOKUP($A130,Round32[],5,FALSE), 0)</f>
        <v>0</v>
      </c>
      <c r="AK130" s="36">
        <f>IFERROR(VLOOKUP($A130,Round33[],5,FALSE), 0)</f>
        <v>0</v>
      </c>
      <c r="AL130" s="36">
        <f>IFERROR(VLOOKUP($A130,Round34[],5,FALSE), 0)</f>
        <v>0</v>
      </c>
      <c r="AM130" s="36">
        <f>IFERROR(VLOOKUP($A130,Round35[],5,FALSE), 0)</f>
        <v>0</v>
      </c>
      <c r="AN130" s="36">
        <f>IFERROR(VLOOKUP($A130,Round36[],5,FALSE), 0)</f>
        <v>0</v>
      </c>
      <c r="AO130" s="36">
        <f>IFERROR(VLOOKUP($A130,Round37[],5,FALSE), 0)</f>
        <v>0</v>
      </c>
      <c r="AP130" s="36">
        <f>IFERROR(VLOOKUP($A130,Round38[],5,FALSE), 0)</f>
        <v>0</v>
      </c>
      <c r="AQ130" s="36">
        <f>IFERROR(VLOOKUP($A130,Round39[],5,FALSE), 0)</f>
        <v>0</v>
      </c>
      <c r="AR130" s="36">
        <f>IFERROR(VLOOKUP($A130,Round40[],5,FALSE), 0)</f>
        <v>0</v>
      </c>
      <c r="AS130" s="36">
        <f>IFERROR(VLOOKUP($A130,Round41[],5,FALSE), 0)</f>
        <v>0</v>
      </c>
      <c r="AT130" s="36">
        <f>IFERROR(VLOOKUP($A130,Round42[],5,FALSE), 0)</f>
        <v>0</v>
      </c>
      <c r="AU130" s="36">
        <f>IFERROR(VLOOKUP($A130,Round43[],5,FALSE), 0)</f>
        <v>0</v>
      </c>
      <c r="AV130" s="36">
        <f>IFERROR(VLOOKUP($A130,Round44[],5,FALSE), 0)</f>
        <v>0</v>
      </c>
      <c r="AW130" s="36">
        <f>IFERROR(VLOOKUP($A130,Round45[],5,FALSE), 0)</f>
        <v>0</v>
      </c>
      <c r="AX130" s="36">
        <f>IFERROR(VLOOKUP($A130,Round46[],5,FALSE), 0)</f>
        <v>0</v>
      </c>
      <c r="AY130" s="36">
        <f>IFERROR(VLOOKUP($A130,Round47[],5,FALSE), 0)</f>
        <v>0</v>
      </c>
      <c r="AZ130" s="36">
        <f>IFERROR(VLOOKUP($A130,Round48[],5,FALSE), 0)</f>
        <v>0</v>
      </c>
      <c r="BA130" s="36">
        <f>IFERROR(VLOOKUP($A130,Round49[],5,FALSE), 0)</f>
        <v>0</v>
      </c>
      <c r="BB130" s="36">
        <f>IFERROR(VLOOKUP($A130,Round50[],5,FALSE), 0)</f>
        <v>0</v>
      </c>
      <c r="BC130" s="36">
        <f>IFERROR(VLOOKUP($A130,Round51[],5,FALSE), 0)</f>
        <v>0</v>
      </c>
      <c r="BD130" s="36">
        <f>IFERROR(VLOOKUP($A130,Round52[],5,FALSE), 0)</f>
        <v>0</v>
      </c>
      <c r="BE130" s="36">
        <f>IFERROR(VLOOKUP($A130,Round53[],5,FALSE), 0)</f>
        <v>0</v>
      </c>
      <c r="BF130" s="36">
        <f>IFERROR(VLOOKUP($A130,Round54[],5,FALSE), 0)</f>
        <v>0</v>
      </c>
      <c r="BG130" s="36">
        <f>IFERROR(VLOOKUP($A130,Round55[],5,FALSE), 0)</f>
        <v>0</v>
      </c>
      <c r="BH130" s="36">
        <f>IFERROR(VLOOKUP($A130,Round56[],5,FALSE), 0)</f>
        <v>0</v>
      </c>
      <c r="BI130" s="36">
        <f>IFERROR(VLOOKUP($A130,Round57[],5,FALSE), 0)</f>
        <v>0</v>
      </c>
      <c r="BJ130" s="36">
        <f>IFERROR(VLOOKUP($A130,Round58[],5,FALSE), 0)</f>
        <v>0</v>
      </c>
      <c r="BK130" s="36">
        <f>IFERROR(VLOOKUP($A130,Round59[],5,FALSE), 0)</f>
        <v>0</v>
      </c>
      <c r="BL130" s="36">
        <f>IFERROR(VLOOKUP($A130,Round60[],5,FALSE), 0)</f>
        <v>0</v>
      </c>
      <c r="BM130" s="36">
        <f>IFERROR(VLOOKUP($A130,Round61[],5,FALSE), 0)</f>
        <v>0</v>
      </c>
      <c r="BN130" s="36">
        <f>IFERROR(VLOOKUP($A130,Round62[],5,FALSE), 0)</f>
        <v>0</v>
      </c>
    </row>
    <row r="131" spans="1:66" ht="22.5" x14ac:dyDescent="0.25">
      <c r="A131" s="1">
        <v>17714</v>
      </c>
      <c r="B131" s="2" t="s">
        <v>70</v>
      </c>
      <c r="C131" s="38">
        <f xml:space="preserve"> SUM(TotalPoints[[#This Row],[دور 1]:[دور 62]])</f>
        <v>3</v>
      </c>
      <c r="D131" s="43">
        <f>COUNTIF(TotalPoints[[#This Row],[دور 1]:[دور 62]], "&gt;0")</f>
        <v>1</v>
      </c>
      <c r="E131" s="1">
        <f>IFERROR(VLOOKUP($A131,Round01[],5,FALSE), 0)</f>
        <v>3</v>
      </c>
      <c r="F131" s="1">
        <f>IFERROR(VLOOKUP($A131,Round02[],5,FALSE), 0)</f>
        <v>0</v>
      </c>
      <c r="G131" s="1">
        <f>IFERROR(VLOOKUP($A131,Round03[],5,FALSE), 0)</f>
        <v>0</v>
      </c>
      <c r="H131" s="1">
        <f>IFERROR(VLOOKUP($A131,Round04[],5,FALSE), 0)</f>
        <v>0</v>
      </c>
      <c r="I131" s="1">
        <f>IFERROR(VLOOKUP($A131,Round05[],5,FALSE), 0)</f>
        <v>0</v>
      </c>
      <c r="J131" s="36">
        <f>IFERROR(VLOOKUP($A131,Round06[],5,FALSE), 0)</f>
        <v>0</v>
      </c>
      <c r="K131" s="1">
        <f>IFERROR(VLOOKUP($A131,Round07[],5,FALSE), 0)</f>
        <v>0</v>
      </c>
      <c r="L131" s="1">
        <f>IFERROR(VLOOKUP($A131,Round08[],5,FALSE), 0)</f>
        <v>0</v>
      </c>
      <c r="M131" s="1">
        <f>IFERROR(VLOOKUP($A131,Round09[],5,FALSE), 0)</f>
        <v>0</v>
      </c>
      <c r="N131" s="1">
        <f>IFERROR(VLOOKUP($A131,Round10[],5,FALSE), 0)</f>
        <v>0</v>
      </c>
      <c r="O131" s="1">
        <f>IFERROR(VLOOKUP($A131,Round11[],5,FALSE), 0)</f>
        <v>0</v>
      </c>
      <c r="P131" s="1">
        <f>IFERROR(VLOOKUP($A131,Round12[],5,FALSE), 0)</f>
        <v>0</v>
      </c>
      <c r="Q131" s="1">
        <f>IFERROR(VLOOKUP($A131,Round13[],5,FALSE), 0)</f>
        <v>0</v>
      </c>
      <c r="R131" s="1">
        <f>IFERROR(VLOOKUP($A131,Round14[],5,FALSE), 0)</f>
        <v>0</v>
      </c>
      <c r="S131" s="1">
        <f>IFERROR(VLOOKUP($A131,Round15[],5,FALSE), 0)</f>
        <v>0</v>
      </c>
      <c r="T131" s="1">
        <f>IFERROR(VLOOKUP($A131,Round16[],5,FALSE), 0)</f>
        <v>0</v>
      </c>
      <c r="U131" s="1">
        <f>IFERROR(VLOOKUP($A131,Round17[],5,FALSE), 0)</f>
        <v>0</v>
      </c>
      <c r="V131" s="1">
        <f>IFERROR(VLOOKUP($A131,Round18[],5,FALSE), 0)</f>
        <v>0</v>
      </c>
      <c r="W131" s="1">
        <f>IFERROR(VLOOKUP($A131,Round19[],5,FALSE), 0)</f>
        <v>0</v>
      </c>
      <c r="X131" s="1">
        <f>IFERROR(VLOOKUP($A131,Round20[],5,FALSE), 0)</f>
        <v>0</v>
      </c>
      <c r="Y131" s="1">
        <f>IFERROR(VLOOKUP($A131,Round21[],5,FALSE), 0)</f>
        <v>0</v>
      </c>
      <c r="Z131" s="1">
        <f>IFERROR(VLOOKUP($A131,Round22[],5,FALSE), 0)</f>
        <v>0</v>
      </c>
      <c r="AA131" s="1">
        <f>IFERROR(VLOOKUP($A131,Round23[],5,FALSE), 0)</f>
        <v>0</v>
      </c>
      <c r="AB131" s="1">
        <f>IFERROR(VLOOKUP($A131,'دور 24'!$A$2:$E$41,5,FALSE), 0)</f>
        <v>0</v>
      </c>
      <c r="AC131" s="1">
        <f>IFERROR(VLOOKUP($A131,Round25[],5,FALSE), 0)</f>
        <v>0</v>
      </c>
      <c r="AD131" s="1">
        <f>IFERROR(VLOOKUP($A131,Round26[],5,FALSE), 0)</f>
        <v>0</v>
      </c>
      <c r="AE131" s="1">
        <f>IFERROR(VLOOKUP($A131,Round27[],5,FALSE), 0)</f>
        <v>0</v>
      </c>
      <c r="AF131" s="1">
        <f>IFERROR(VLOOKUP($A131,Round28[],5,FALSE), 0)</f>
        <v>0</v>
      </c>
      <c r="AG131" s="1">
        <f>IFERROR(VLOOKUP($A131,Round29[],5,FALSE), 0)</f>
        <v>0</v>
      </c>
      <c r="AH131" s="1">
        <f>IFERROR(VLOOKUP($A131,Round30[],5,FALSE), 0)</f>
        <v>0</v>
      </c>
      <c r="AI131" s="1">
        <f>IFERROR(VLOOKUP($A131,Round31[],5,FALSE), 0)</f>
        <v>0</v>
      </c>
      <c r="AJ131" s="1">
        <f>IFERROR(VLOOKUP($A131,Round32[],5,FALSE), 0)</f>
        <v>0</v>
      </c>
      <c r="AK131" s="1">
        <f>IFERROR(VLOOKUP($A131,Round33[],5,FALSE), 0)</f>
        <v>0</v>
      </c>
      <c r="AL131" s="1">
        <f>IFERROR(VLOOKUP($A131,Round34[],5,FALSE), 0)</f>
        <v>0</v>
      </c>
      <c r="AM131" s="1">
        <f>IFERROR(VLOOKUP($A131,Round35[],5,FALSE), 0)</f>
        <v>0</v>
      </c>
      <c r="AN131" s="1">
        <f>IFERROR(VLOOKUP($A131,Round36[],5,FALSE), 0)</f>
        <v>0</v>
      </c>
      <c r="AO131" s="1">
        <f>IFERROR(VLOOKUP($A131,Round37[],5,FALSE), 0)</f>
        <v>0</v>
      </c>
      <c r="AP131" s="1">
        <f>IFERROR(VLOOKUP($A131,Round38[],5,FALSE), 0)</f>
        <v>0</v>
      </c>
      <c r="AQ131" s="1">
        <f>IFERROR(VLOOKUP($A131,Round39[],5,FALSE), 0)</f>
        <v>0</v>
      </c>
      <c r="AR131" s="1">
        <f>IFERROR(VLOOKUP($A131,Round40[],5,FALSE), 0)</f>
        <v>0</v>
      </c>
      <c r="AS131" s="1">
        <f>IFERROR(VLOOKUP($A131,Round41[],5,FALSE), 0)</f>
        <v>0</v>
      </c>
      <c r="AT131" s="1">
        <f>IFERROR(VLOOKUP($A131,Round42[],5,FALSE), 0)</f>
        <v>0</v>
      </c>
      <c r="AU131" s="1">
        <f>IFERROR(VLOOKUP($A131,Round43[],5,FALSE), 0)</f>
        <v>0</v>
      </c>
      <c r="AV131" s="1">
        <f>IFERROR(VLOOKUP($A131,Round44[],5,FALSE), 0)</f>
        <v>0</v>
      </c>
      <c r="AW131" s="1">
        <f>IFERROR(VLOOKUP($A131,Round45[],5,FALSE), 0)</f>
        <v>0</v>
      </c>
      <c r="AX131" s="1">
        <f>IFERROR(VLOOKUP($A131,Round46[],5,FALSE), 0)</f>
        <v>0</v>
      </c>
      <c r="AY131" s="1">
        <f>IFERROR(VLOOKUP($A131,Round47[],5,FALSE), 0)</f>
        <v>0</v>
      </c>
      <c r="AZ131" s="1">
        <f>IFERROR(VLOOKUP($A131,Round48[],5,FALSE), 0)</f>
        <v>0</v>
      </c>
      <c r="BA131" s="1">
        <f>IFERROR(VLOOKUP($A131,Round49[],5,FALSE), 0)</f>
        <v>0</v>
      </c>
      <c r="BB131" s="1">
        <f>IFERROR(VLOOKUP($A131,Round50[],5,FALSE), 0)</f>
        <v>0</v>
      </c>
      <c r="BC131" s="1">
        <f>IFERROR(VLOOKUP($A131,Round51[],5,FALSE), 0)</f>
        <v>0</v>
      </c>
      <c r="BD131" s="1">
        <f>IFERROR(VLOOKUP($A131,Round52[],5,FALSE), 0)</f>
        <v>0</v>
      </c>
      <c r="BE131" s="1">
        <f>IFERROR(VLOOKUP($A131,Round53[],5,FALSE), 0)</f>
        <v>0</v>
      </c>
      <c r="BF131" s="1">
        <f>IFERROR(VLOOKUP($A131,Round54[],5,FALSE), 0)</f>
        <v>0</v>
      </c>
      <c r="BG131" s="1">
        <f>IFERROR(VLOOKUP($A131,Round55[],5,FALSE), 0)</f>
        <v>0</v>
      </c>
      <c r="BH131" s="1">
        <f>IFERROR(VLOOKUP($A131,Round56[],5,FALSE), 0)</f>
        <v>0</v>
      </c>
      <c r="BI131" s="1">
        <f>IFERROR(VLOOKUP($A131,Round57[],5,FALSE), 0)</f>
        <v>0</v>
      </c>
      <c r="BJ131" s="1">
        <f>IFERROR(VLOOKUP($A131,Round58[],5,FALSE), 0)</f>
        <v>0</v>
      </c>
      <c r="BK131" s="1">
        <f>IFERROR(VLOOKUP($A131,Round59[],5,FALSE), 0)</f>
        <v>0</v>
      </c>
      <c r="BL131" s="1">
        <f>IFERROR(VLOOKUP($A131,Round60[],5,FALSE), 0)</f>
        <v>0</v>
      </c>
      <c r="BM131" s="36">
        <f>IFERROR(VLOOKUP($A131,Round61[],5,FALSE), 0)</f>
        <v>0</v>
      </c>
      <c r="BN131" s="36">
        <f>IFERROR(VLOOKUP($A131,Round62[],5,FALSE), 0)</f>
        <v>0</v>
      </c>
    </row>
    <row r="132" spans="1:66" ht="22.5" x14ac:dyDescent="0.25">
      <c r="A132" s="1">
        <v>11685</v>
      </c>
      <c r="B132" s="39" t="s">
        <v>105</v>
      </c>
      <c r="C132" s="37">
        <f xml:space="preserve"> SUM(TotalPoints[[#This Row],[دور 1]:[دور 62]])</f>
        <v>3</v>
      </c>
      <c r="D132" s="42">
        <f>COUNTIF(TotalPoints[[#This Row],[دور 1]:[دور 62]], "&gt;0")</f>
        <v>2</v>
      </c>
      <c r="E132" s="36">
        <f>IFERROR(VLOOKUP($A132,Round01[],5,FALSE), 0)</f>
        <v>2</v>
      </c>
      <c r="F132" s="36">
        <f>IFERROR(VLOOKUP($A132,Round02[],5,FALSE), 0)</f>
        <v>0</v>
      </c>
      <c r="G132" s="36">
        <f>IFERROR(VLOOKUP($A132,Round03[],5,FALSE), 0)</f>
        <v>0</v>
      </c>
      <c r="H132" s="36">
        <f>IFERROR(VLOOKUP($A132,Round04[],5,FALSE), 0)</f>
        <v>0</v>
      </c>
      <c r="I132" s="36">
        <f>IFERROR(VLOOKUP($A132,Round05[],5,FALSE), 0)</f>
        <v>1</v>
      </c>
      <c r="J132" s="36">
        <f>IFERROR(VLOOKUP($A132,Round06[],5,FALSE), 0)</f>
        <v>0</v>
      </c>
      <c r="K132" s="36">
        <f>IFERROR(VLOOKUP($A132,Round07[],5,FALSE), 0)</f>
        <v>0</v>
      </c>
      <c r="L132" s="36">
        <f>IFERROR(VLOOKUP($A132,Round08[],5,FALSE), 0)</f>
        <v>0</v>
      </c>
      <c r="M132" s="36">
        <f>IFERROR(VLOOKUP($A132,Round09[],5,FALSE), 0)</f>
        <v>0</v>
      </c>
      <c r="N132" s="36">
        <f>IFERROR(VLOOKUP($A132,Round10[],5,FALSE), 0)</f>
        <v>0</v>
      </c>
      <c r="O132" s="36">
        <f>IFERROR(VLOOKUP($A132,Round11[],5,FALSE), 0)</f>
        <v>0</v>
      </c>
      <c r="P132" s="36">
        <f>IFERROR(VLOOKUP($A132,Round12[],5,FALSE), 0)</f>
        <v>0</v>
      </c>
      <c r="Q132" s="36">
        <f>IFERROR(VLOOKUP($A132,Round13[],5,FALSE), 0)</f>
        <v>0</v>
      </c>
      <c r="R132" s="36">
        <f>IFERROR(VLOOKUP($A132,Round14[],5,FALSE), 0)</f>
        <v>0</v>
      </c>
      <c r="S132" s="36">
        <f>IFERROR(VLOOKUP($A132,Round15[],5,FALSE), 0)</f>
        <v>0</v>
      </c>
      <c r="T132" s="36">
        <f>IFERROR(VLOOKUP($A132,Round16[],5,FALSE), 0)</f>
        <v>0</v>
      </c>
      <c r="U132" s="36">
        <f>IFERROR(VLOOKUP($A132,Round17[],5,FALSE), 0)</f>
        <v>0</v>
      </c>
      <c r="V132" s="36">
        <f>IFERROR(VLOOKUP($A132,Round18[],5,FALSE), 0)</f>
        <v>0</v>
      </c>
      <c r="W132" s="36">
        <f>IFERROR(VLOOKUP($A132,Round19[],5,FALSE), 0)</f>
        <v>0</v>
      </c>
      <c r="X132" s="36">
        <f>IFERROR(VLOOKUP($A132,Round20[],5,FALSE), 0)</f>
        <v>0</v>
      </c>
      <c r="Y132" s="36">
        <f>IFERROR(VLOOKUP($A132,Round21[],5,FALSE), 0)</f>
        <v>0</v>
      </c>
      <c r="Z132" s="36">
        <f>IFERROR(VLOOKUP($A132,Round22[],5,FALSE), 0)</f>
        <v>0</v>
      </c>
      <c r="AA132" s="36">
        <f>IFERROR(VLOOKUP($A132,Round23[],5,FALSE), 0)</f>
        <v>0</v>
      </c>
      <c r="AB132" s="36">
        <f>IFERROR(VLOOKUP($A132,'دور 24'!$A$2:$E$41,5,FALSE), 0)</f>
        <v>0</v>
      </c>
      <c r="AC132" s="36">
        <f>IFERROR(VLOOKUP($A132,Round25[],5,FALSE), 0)</f>
        <v>0</v>
      </c>
      <c r="AD132" s="36">
        <f>IFERROR(VLOOKUP($A132,Round26[],5,FALSE), 0)</f>
        <v>0</v>
      </c>
      <c r="AE132" s="36">
        <f>IFERROR(VLOOKUP($A132,Round27[],5,FALSE), 0)</f>
        <v>0</v>
      </c>
      <c r="AF132" s="36">
        <f>IFERROR(VLOOKUP($A132,Round28[],5,FALSE), 0)</f>
        <v>0</v>
      </c>
      <c r="AG132" s="36">
        <f>IFERROR(VLOOKUP($A132,Round29[],5,FALSE), 0)</f>
        <v>0</v>
      </c>
      <c r="AH132" s="36">
        <f>IFERROR(VLOOKUP($A132,Round30[],5,FALSE), 0)</f>
        <v>0</v>
      </c>
      <c r="AI132" s="36">
        <f>IFERROR(VLOOKUP($A132,Round31[],5,FALSE), 0)</f>
        <v>0</v>
      </c>
      <c r="AJ132" s="36">
        <f>IFERROR(VLOOKUP($A132,Round32[],5,FALSE), 0)</f>
        <v>0</v>
      </c>
      <c r="AK132" s="36">
        <f>IFERROR(VLOOKUP($A132,Round33[],5,FALSE), 0)</f>
        <v>0</v>
      </c>
      <c r="AL132" s="36">
        <f>IFERROR(VLOOKUP($A132,Round34[],5,FALSE), 0)</f>
        <v>0</v>
      </c>
      <c r="AM132" s="36">
        <f>IFERROR(VLOOKUP($A132,Round35[],5,FALSE), 0)</f>
        <v>0</v>
      </c>
      <c r="AN132" s="36">
        <f>IFERROR(VLOOKUP($A132,Round36[],5,FALSE), 0)</f>
        <v>0</v>
      </c>
      <c r="AO132" s="36">
        <f>IFERROR(VLOOKUP($A132,Round37[],5,FALSE), 0)</f>
        <v>0</v>
      </c>
      <c r="AP132" s="36">
        <f>IFERROR(VLOOKUP($A132,Round38[],5,FALSE), 0)</f>
        <v>0</v>
      </c>
      <c r="AQ132" s="36">
        <f>IFERROR(VLOOKUP($A132,Round39[],5,FALSE), 0)</f>
        <v>0</v>
      </c>
      <c r="AR132" s="36">
        <f>IFERROR(VLOOKUP($A132,Round40[],5,FALSE), 0)</f>
        <v>0</v>
      </c>
      <c r="AS132" s="36">
        <f>IFERROR(VLOOKUP($A132,Round41[],5,FALSE), 0)</f>
        <v>0</v>
      </c>
      <c r="AT132" s="36">
        <f>IFERROR(VLOOKUP($A132,Round42[],5,FALSE), 0)</f>
        <v>0</v>
      </c>
      <c r="AU132" s="36">
        <f>IFERROR(VLOOKUP($A132,Round43[],5,FALSE), 0)</f>
        <v>0</v>
      </c>
      <c r="AV132" s="36">
        <f>IFERROR(VLOOKUP($A132,Round44[],5,FALSE), 0)</f>
        <v>0</v>
      </c>
      <c r="AW132" s="36">
        <f>IFERROR(VLOOKUP($A132,Round45[],5,FALSE), 0)</f>
        <v>0</v>
      </c>
      <c r="AX132" s="36">
        <f>IFERROR(VLOOKUP($A132,Round46[],5,FALSE), 0)</f>
        <v>0</v>
      </c>
      <c r="AY132" s="36">
        <f>IFERROR(VLOOKUP($A132,Round47[],5,FALSE), 0)</f>
        <v>0</v>
      </c>
      <c r="AZ132" s="36">
        <f>IFERROR(VLOOKUP($A132,Round48[],5,FALSE), 0)</f>
        <v>0</v>
      </c>
      <c r="BA132" s="36">
        <f>IFERROR(VLOOKUP($A132,Round49[],5,FALSE), 0)</f>
        <v>0</v>
      </c>
      <c r="BB132" s="36">
        <f>IFERROR(VLOOKUP($A132,Round50[],5,FALSE), 0)</f>
        <v>0</v>
      </c>
      <c r="BC132" s="36">
        <f>IFERROR(VLOOKUP($A132,Round51[],5,FALSE), 0)</f>
        <v>0</v>
      </c>
      <c r="BD132" s="36">
        <f>IFERROR(VLOOKUP($A132,Round52[],5,FALSE), 0)</f>
        <v>0</v>
      </c>
      <c r="BE132" s="36">
        <f>IFERROR(VLOOKUP($A132,Round53[],5,FALSE), 0)</f>
        <v>0</v>
      </c>
      <c r="BF132" s="36">
        <f>IFERROR(VLOOKUP($A132,Round54[],5,FALSE), 0)</f>
        <v>0</v>
      </c>
      <c r="BG132" s="36">
        <f>IFERROR(VLOOKUP($A132,Round55[],5,FALSE), 0)</f>
        <v>0</v>
      </c>
      <c r="BH132" s="36">
        <f>IFERROR(VLOOKUP($A132,Round56[],5,FALSE), 0)</f>
        <v>0</v>
      </c>
      <c r="BI132" s="36">
        <f>IFERROR(VLOOKUP($A132,Round57[],5,FALSE), 0)</f>
        <v>0</v>
      </c>
      <c r="BJ132" s="36">
        <f>IFERROR(VLOOKUP($A132,Round58[],5,FALSE), 0)</f>
        <v>0</v>
      </c>
      <c r="BK132" s="36">
        <f>IFERROR(VLOOKUP($A132,Round59[],5,FALSE), 0)</f>
        <v>0</v>
      </c>
      <c r="BL132" s="36">
        <f>IFERROR(VLOOKUP($A132,Round60[],5,FALSE), 0)</f>
        <v>0</v>
      </c>
      <c r="BM132" s="36">
        <f>IFERROR(VLOOKUP($A132,Round61[],5,FALSE), 0)</f>
        <v>0</v>
      </c>
      <c r="BN132" s="36">
        <f>IFERROR(VLOOKUP($A132,Round62[],5,FALSE), 0)</f>
        <v>0</v>
      </c>
    </row>
    <row r="133" spans="1:66" ht="22.5" x14ac:dyDescent="0.25">
      <c r="A133" s="1">
        <v>9310</v>
      </c>
      <c r="B133" s="39" t="s">
        <v>92</v>
      </c>
      <c r="C133" s="37">
        <f xml:space="preserve"> SUM(TotalPoints[[#This Row],[دور 1]:[دور 62]])</f>
        <v>3</v>
      </c>
      <c r="D133" s="42">
        <f>COUNTIF(TotalPoints[[#This Row],[دور 1]:[دور 62]], "&gt;0")</f>
        <v>2</v>
      </c>
      <c r="E133" s="36">
        <f>IFERROR(VLOOKUP($A133,Round01[],5,FALSE), 0)</f>
        <v>2</v>
      </c>
      <c r="F133" s="36">
        <f>IFERROR(VLOOKUP($A133,Round02[],5,FALSE), 0)</f>
        <v>0</v>
      </c>
      <c r="G133" s="36">
        <f>IFERROR(VLOOKUP($A133,Round03[],5,FALSE), 0)</f>
        <v>0</v>
      </c>
      <c r="H133" s="36">
        <f>IFERROR(VLOOKUP($A133,Round04[],5,FALSE), 0)</f>
        <v>0</v>
      </c>
      <c r="I133" s="36">
        <f>IFERROR(VLOOKUP($A133,Round05[],5,FALSE), 0)</f>
        <v>0</v>
      </c>
      <c r="J133" s="36">
        <f>IFERROR(VLOOKUP($A133,Round06[],5,FALSE), 0)</f>
        <v>1</v>
      </c>
      <c r="K133" s="1">
        <f>IFERROR(VLOOKUP($A133,Round07[],5,FALSE), 0)</f>
        <v>0</v>
      </c>
      <c r="L133" s="1">
        <f>IFERROR(VLOOKUP($A133,Round08[],5,FALSE), 0)</f>
        <v>0</v>
      </c>
      <c r="M133" s="1">
        <f>IFERROR(VLOOKUP($A133,Round09[],5,FALSE), 0)</f>
        <v>0</v>
      </c>
      <c r="N133" s="1">
        <f>IFERROR(VLOOKUP($A133,Round10[],5,FALSE), 0)</f>
        <v>0</v>
      </c>
      <c r="O133" s="1">
        <f>IFERROR(VLOOKUP($A133,Round11[],5,FALSE), 0)</f>
        <v>0</v>
      </c>
      <c r="P133" s="1">
        <f>IFERROR(VLOOKUP($A133,Round12[],5,FALSE), 0)</f>
        <v>0</v>
      </c>
      <c r="Q133" s="1">
        <f>IFERROR(VLOOKUP($A133,Round13[],5,FALSE), 0)</f>
        <v>0</v>
      </c>
      <c r="R133" s="1">
        <f>IFERROR(VLOOKUP($A133,Round14[],5,FALSE), 0)</f>
        <v>0</v>
      </c>
      <c r="S133" s="1">
        <f>IFERROR(VLOOKUP($A133,Round15[],5,FALSE), 0)</f>
        <v>0</v>
      </c>
      <c r="T133" s="1">
        <f>IFERROR(VLOOKUP($A133,Round16[],5,FALSE), 0)</f>
        <v>0</v>
      </c>
      <c r="U133" s="1">
        <f>IFERROR(VLOOKUP($A133,Round17[],5,FALSE), 0)</f>
        <v>0</v>
      </c>
      <c r="V133" s="1">
        <f>IFERROR(VLOOKUP($A133,Round18[],5,FALSE), 0)</f>
        <v>0</v>
      </c>
      <c r="W133" s="1">
        <f>IFERROR(VLOOKUP($A133,Round19[],5,FALSE), 0)</f>
        <v>0</v>
      </c>
      <c r="X133" s="1">
        <f>IFERROR(VLOOKUP($A133,Round20[],5,FALSE), 0)</f>
        <v>0</v>
      </c>
      <c r="Y133" s="1">
        <f>IFERROR(VLOOKUP($A133,Round21[],5,FALSE), 0)</f>
        <v>0</v>
      </c>
      <c r="Z133" s="1">
        <f>IFERROR(VLOOKUP($A133,Round22[],5,FALSE), 0)</f>
        <v>0</v>
      </c>
      <c r="AA133" s="1">
        <f>IFERROR(VLOOKUP($A133,Round23[],5,FALSE), 0)</f>
        <v>0</v>
      </c>
      <c r="AB133" s="1">
        <f>IFERROR(VLOOKUP($A133,'دور 24'!$A$2:$E$41,5,FALSE), 0)</f>
        <v>0</v>
      </c>
      <c r="AC133" s="1">
        <f>IFERROR(VLOOKUP($A133,Round25[],5,FALSE), 0)</f>
        <v>0</v>
      </c>
      <c r="AD133" s="1">
        <f>IFERROR(VLOOKUP($A133,Round26[],5,FALSE), 0)</f>
        <v>0</v>
      </c>
      <c r="AE133" s="1">
        <f>IFERROR(VLOOKUP($A133,Round27[],5,FALSE), 0)</f>
        <v>0</v>
      </c>
      <c r="AF133" s="1">
        <f>IFERROR(VLOOKUP($A133,Round28[],5,FALSE), 0)</f>
        <v>0</v>
      </c>
      <c r="AG133" s="1">
        <f>IFERROR(VLOOKUP($A133,Round29[],5,FALSE), 0)</f>
        <v>0</v>
      </c>
      <c r="AH133" s="1">
        <f>IFERROR(VLOOKUP($A133,Round30[],5,FALSE), 0)</f>
        <v>0</v>
      </c>
      <c r="AI133" s="1">
        <f>IFERROR(VLOOKUP($A133,Round31[],5,FALSE), 0)</f>
        <v>0</v>
      </c>
      <c r="AJ133" s="1">
        <f>IFERROR(VLOOKUP($A133,Round32[],5,FALSE), 0)</f>
        <v>0</v>
      </c>
      <c r="AK133" s="1">
        <f>IFERROR(VLOOKUP($A133,Round33[],5,FALSE), 0)</f>
        <v>0</v>
      </c>
      <c r="AL133" s="1">
        <f>IFERROR(VLOOKUP($A133,Round34[],5,FALSE), 0)</f>
        <v>0</v>
      </c>
      <c r="AM133" s="1">
        <f>IFERROR(VLOOKUP($A133,Round35[],5,FALSE), 0)</f>
        <v>0</v>
      </c>
      <c r="AN133" s="1">
        <f>IFERROR(VLOOKUP($A133,Round36[],5,FALSE), 0)</f>
        <v>0</v>
      </c>
      <c r="AO133" s="1">
        <f>IFERROR(VLOOKUP($A133,Round37[],5,FALSE), 0)</f>
        <v>0</v>
      </c>
      <c r="AP133" s="1">
        <f>IFERROR(VLOOKUP($A133,Round38[],5,FALSE), 0)</f>
        <v>0</v>
      </c>
      <c r="AQ133" s="1">
        <f>IFERROR(VLOOKUP($A133,Round39[],5,FALSE), 0)</f>
        <v>0</v>
      </c>
      <c r="AR133" s="1">
        <f>IFERROR(VLOOKUP($A133,Round40[],5,FALSE), 0)</f>
        <v>0</v>
      </c>
      <c r="AS133" s="1">
        <f>IFERROR(VLOOKUP($A133,Round41[],5,FALSE), 0)</f>
        <v>0</v>
      </c>
      <c r="AT133" s="1">
        <f>IFERROR(VLOOKUP($A133,Round42[],5,FALSE), 0)</f>
        <v>0</v>
      </c>
      <c r="AU133" s="1">
        <f>IFERROR(VLOOKUP($A133,Round43[],5,FALSE), 0)</f>
        <v>0</v>
      </c>
      <c r="AV133" s="1">
        <f>IFERROR(VLOOKUP($A133,Round44[],5,FALSE), 0)</f>
        <v>0</v>
      </c>
      <c r="AW133" s="1">
        <f>IFERROR(VLOOKUP($A133,Round45[],5,FALSE), 0)</f>
        <v>0</v>
      </c>
      <c r="AX133" s="1">
        <f>IFERROR(VLOOKUP($A133,Round46[],5,FALSE), 0)</f>
        <v>0</v>
      </c>
      <c r="AY133" s="1">
        <f>IFERROR(VLOOKUP($A133,Round47[],5,FALSE), 0)</f>
        <v>0</v>
      </c>
      <c r="AZ133" s="1">
        <f>IFERROR(VLOOKUP($A133,Round48[],5,FALSE), 0)</f>
        <v>0</v>
      </c>
      <c r="BA133" s="1">
        <f>IFERROR(VLOOKUP($A133,Round49[],5,FALSE), 0)</f>
        <v>0</v>
      </c>
      <c r="BB133" s="1">
        <f>IFERROR(VLOOKUP($A133,Round50[],5,FALSE), 0)</f>
        <v>0</v>
      </c>
      <c r="BC133" s="1">
        <f>IFERROR(VLOOKUP($A133,Round51[],5,FALSE), 0)</f>
        <v>0</v>
      </c>
      <c r="BD133" s="1">
        <f>IFERROR(VLOOKUP($A133,Round52[],5,FALSE), 0)</f>
        <v>0</v>
      </c>
      <c r="BE133" s="1">
        <f>IFERROR(VLOOKUP($A133,Round53[],5,FALSE), 0)</f>
        <v>0</v>
      </c>
      <c r="BF133" s="1">
        <f>IFERROR(VLOOKUP($A133,Round54[],5,FALSE), 0)</f>
        <v>0</v>
      </c>
      <c r="BG133" s="1">
        <f>IFERROR(VLOOKUP($A133,Round55[],5,FALSE), 0)</f>
        <v>0</v>
      </c>
      <c r="BH133" s="1">
        <f>IFERROR(VLOOKUP($A133,Round56[],5,FALSE), 0)</f>
        <v>0</v>
      </c>
      <c r="BI133" s="1">
        <f>IFERROR(VLOOKUP($A133,Round57[],5,FALSE), 0)</f>
        <v>0</v>
      </c>
      <c r="BJ133" s="1">
        <f>IFERROR(VLOOKUP($A133,Round58[],5,FALSE), 0)</f>
        <v>0</v>
      </c>
      <c r="BK133" s="1">
        <f>IFERROR(VLOOKUP($A133,Round59[],5,FALSE), 0)</f>
        <v>0</v>
      </c>
      <c r="BL133" s="1">
        <f>IFERROR(VLOOKUP($A133,Round60[],5,FALSE), 0)</f>
        <v>0</v>
      </c>
      <c r="BM133" s="36">
        <f>IFERROR(VLOOKUP($A133,Round61[],5,FALSE), 0)</f>
        <v>0</v>
      </c>
      <c r="BN133" s="36">
        <f>IFERROR(VLOOKUP($A133,Round62[],5,FALSE), 0)</f>
        <v>0</v>
      </c>
    </row>
    <row r="134" spans="1:66" ht="22.5" x14ac:dyDescent="0.25">
      <c r="A134" s="1">
        <v>137</v>
      </c>
      <c r="B134" s="39" t="s">
        <v>197</v>
      </c>
      <c r="C134" s="37">
        <f xml:space="preserve"> SUM(TotalPoints[[#This Row],[دور 1]:[دور 62]])</f>
        <v>3</v>
      </c>
      <c r="D134" s="42">
        <f>COUNTIF(TotalPoints[[#This Row],[دور 1]:[دور 62]], "&gt;0")</f>
        <v>1</v>
      </c>
      <c r="E134" s="36">
        <f>IFERROR(VLOOKUP($A134,Round01[],5,FALSE), 0)</f>
        <v>0</v>
      </c>
      <c r="F134" s="36">
        <f>IFERROR(VLOOKUP($A134,Round02[],5,FALSE), 0)</f>
        <v>0</v>
      </c>
      <c r="G134" s="36">
        <f>IFERROR(VLOOKUP($A134,Round03[],5,FALSE), 0)</f>
        <v>0</v>
      </c>
      <c r="H134" s="36">
        <f>IFERROR(VLOOKUP($A134,Round04[],5,FALSE), 0)</f>
        <v>3</v>
      </c>
      <c r="I134" s="36">
        <f>IFERROR(VLOOKUP($A134,Round05[],5,FALSE), 0)</f>
        <v>0</v>
      </c>
      <c r="J134" s="36">
        <f>IFERROR(VLOOKUP($A134,Round06[],5,FALSE), 0)</f>
        <v>0</v>
      </c>
      <c r="K134" s="36">
        <f>IFERROR(VLOOKUP($A134,Round07[],5,FALSE), 0)</f>
        <v>0</v>
      </c>
      <c r="L134" s="36">
        <f>IFERROR(VLOOKUP($A134,Round08[],5,FALSE), 0)</f>
        <v>0</v>
      </c>
      <c r="M134" s="36">
        <f>IFERROR(VLOOKUP($A134,Round09[],5,FALSE), 0)</f>
        <v>0</v>
      </c>
      <c r="N134" s="36">
        <f>IFERROR(VLOOKUP($A134,Round10[],5,FALSE), 0)</f>
        <v>0</v>
      </c>
      <c r="O134" s="36">
        <f>IFERROR(VLOOKUP($A134,Round11[],5,FALSE), 0)</f>
        <v>0</v>
      </c>
      <c r="P134" s="36">
        <f>IFERROR(VLOOKUP($A134,Round12[],5,FALSE), 0)</f>
        <v>0</v>
      </c>
      <c r="Q134" s="36">
        <f>IFERROR(VLOOKUP($A134,Round13[],5,FALSE), 0)</f>
        <v>0</v>
      </c>
      <c r="R134" s="36">
        <f>IFERROR(VLOOKUP($A134,Round14[],5,FALSE), 0)</f>
        <v>0</v>
      </c>
      <c r="S134" s="36">
        <f>IFERROR(VLOOKUP($A134,Round15[],5,FALSE), 0)</f>
        <v>0</v>
      </c>
      <c r="T134" s="36">
        <f>IFERROR(VLOOKUP($A134,Round16[],5,FALSE), 0)</f>
        <v>0</v>
      </c>
      <c r="U134" s="36">
        <f>IFERROR(VLOOKUP($A134,Round17[],5,FALSE), 0)</f>
        <v>0</v>
      </c>
      <c r="V134" s="36">
        <f>IFERROR(VLOOKUP($A134,Round18[],5,FALSE), 0)</f>
        <v>0</v>
      </c>
      <c r="W134" s="36">
        <f>IFERROR(VLOOKUP($A134,Round19[],5,FALSE), 0)</f>
        <v>0</v>
      </c>
      <c r="X134" s="36">
        <f>IFERROR(VLOOKUP($A134,Round20[],5,FALSE), 0)</f>
        <v>0</v>
      </c>
      <c r="Y134" s="36">
        <f>IFERROR(VLOOKUP($A134,Round21[],5,FALSE), 0)</f>
        <v>0</v>
      </c>
      <c r="Z134" s="36">
        <f>IFERROR(VLOOKUP($A134,Round22[],5,FALSE), 0)</f>
        <v>0</v>
      </c>
      <c r="AA134" s="36">
        <f>IFERROR(VLOOKUP($A134,Round23[],5,FALSE), 0)</f>
        <v>0</v>
      </c>
      <c r="AB134" s="36">
        <f>IFERROR(VLOOKUP($A134,'دور 24'!$A$2:$E$41,5,FALSE), 0)</f>
        <v>0</v>
      </c>
      <c r="AC134" s="36">
        <f>IFERROR(VLOOKUP($A134,Round25[],5,FALSE), 0)</f>
        <v>0</v>
      </c>
      <c r="AD134" s="36">
        <f>IFERROR(VLOOKUP($A134,Round26[],5,FALSE), 0)</f>
        <v>0</v>
      </c>
      <c r="AE134" s="36">
        <f>IFERROR(VLOOKUP($A134,Round27[],5,FALSE), 0)</f>
        <v>0</v>
      </c>
      <c r="AF134" s="36">
        <f>IFERROR(VLOOKUP($A134,Round28[],5,FALSE), 0)</f>
        <v>0</v>
      </c>
      <c r="AG134" s="36">
        <f>IFERROR(VLOOKUP($A134,Round29[],5,FALSE), 0)</f>
        <v>0</v>
      </c>
      <c r="AH134" s="36">
        <f>IFERROR(VLOOKUP($A134,Round30[],5,FALSE), 0)</f>
        <v>0</v>
      </c>
      <c r="AI134" s="36">
        <f>IFERROR(VLOOKUP($A134,Round31[],5,FALSE), 0)</f>
        <v>0</v>
      </c>
      <c r="AJ134" s="36">
        <f>IFERROR(VLOOKUP($A134,Round32[],5,FALSE), 0)</f>
        <v>0</v>
      </c>
      <c r="AK134" s="36">
        <f>IFERROR(VLOOKUP($A134,Round33[],5,FALSE), 0)</f>
        <v>0</v>
      </c>
      <c r="AL134" s="36">
        <f>IFERROR(VLOOKUP($A134,Round34[],5,FALSE), 0)</f>
        <v>0</v>
      </c>
      <c r="AM134" s="36">
        <f>IFERROR(VLOOKUP($A134,Round35[],5,FALSE), 0)</f>
        <v>0</v>
      </c>
      <c r="AN134" s="36">
        <f>IFERROR(VLOOKUP($A134,Round36[],5,FALSE), 0)</f>
        <v>0</v>
      </c>
      <c r="AO134" s="36">
        <f>IFERROR(VLOOKUP($A134,Round37[],5,FALSE), 0)</f>
        <v>0</v>
      </c>
      <c r="AP134" s="36">
        <f>IFERROR(VLOOKUP($A134,Round38[],5,FALSE), 0)</f>
        <v>0</v>
      </c>
      <c r="AQ134" s="36">
        <f>IFERROR(VLOOKUP($A134,Round39[],5,FALSE), 0)</f>
        <v>0</v>
      </c>
      <c r="AR134" s="36">
        <f>IFERROR(VLOOKUP($A134,Round40[],5,FALSE), 0)</f>
        <v>0</v>
      </c>
      <c r="AS134" s="36">
        <f>IFERROR(VLOOKUP($A134,Round41[],5,FALSE), 0)</f>
        <v>0</v>
      </c>
      <c r="AT134" s="36">
        <f>IFERROR(VLOOKUP($A134,Round42[],5,FALSE), 0)</f>
        <v>0</v>
      </c>
      <c r="AU134" s="36">
        <f>IFERROR(VLOOKUP($A134,Round43[],5,FALSE), 0)</f>
        <v>0</v>
      </c>
      <c r="AV134" s="36">
        <f>IFERROR(VLOOKUP($A134,Round44[],5,FALSE), 0)</f>
        <v>0</v>
      </c>
      <c r="AW134" s="36">
        <f>IFERROR(VLOOKUP($A134,Round45[],5,FALSE), 0)</f>
        <v>0</v>
      </c>
      <c r="AX134" s="36">
        <f>IFERROR(VLOOKUP($A134,Round46[],5,FALSE), 0)</f>
        <v>0</v>
      </c>
      <c r="AY134" s="36">
        <f>IFERROR(VLOOKUP($A134,Round47[],5,FALSE), 0)</f>
        <v>0</v>
      </c>
      <c r="AZ134" s="36">
        <f>IFERROR(VLOOKUP($A134,Round48[],5,FALSE), 0)</f>
        <v>0</v>
      </c>
      <c r="BA134" s="36">
        <f>IFERROR(VLOOKUP($A134,Round49[],5,FALSE), 0)</f>
        <v>0</v>
      </c>
      <c r="BB134" s="36">
        <f>IFERROR(VLOOKUP($A134,Round50[],5,FALSE), 0)</f>
        <v>0</v>
      </c>
      <c r="BC134" s="36">
        <f>IFERROR(VLOOKUP($A134,Round51[],5,FALSE), 0)</f>
        <v>0</v>
      </c>
      <c r="BD134" s="36">
        <f>IFERROR(VLOOKUP($A134,Round52[],5,FALSE), 0)</f>
        <v>0</v>
      </c>
      <c r="BE134" s="36">
        <f>IFERROR(VLOOKUP($A134,Round53[],5,FALSE), 0)</f>
        <v>0</v>
      </c>
      <c r="BF134" s="36">
        <f>IFERROR(VLOOKUP($A134,Round54[],5,FALSE), 0)</f>
        <v>0</v>
      </c>
      <c r="BG134" s="36">
        <f>IFERROR(VLOOKUP($A134,Round55[],5,FALSE), 0)</f>
        <v>0</v>
      </c>
      <c r="BH134" s="36">
        <f>IFERROR(VLOOKUP($A134,Round56[],5,FALSE), 0)</f>
        <v>0</v>
      </c>
      <c r="BI134" s="36">
        <f>IFERROR(VLOOKUP($A134,Round57[],5,FALSE), 0)</f>
        <v>0</v>
      </c>
      <c r="BJ134" s="36">
        <f>IFERROR(VLOOKUP($A134,Round58[],5,FALSE), 0)</f>
        <v>0</v>
      </c>
      <c r="BK134" s="36">
        <f>IFERROR(VLOOKUP($A134,Round59[],5,FALSE), 0)</f>
        <v>0</v>
      </c>
      <c r="BL134" s="36">
        <f>IFERROR(VLOOKUP($A134,Round60[],5,FALSE), 0)</f>
        <v>0</v>
      </c>
      <c r="BM134" s="36">
        <f>IFERROR(VLOOKUP($A134,Round61[],5,FALSE), 0)</f>
        <v>0</v>
      </c>
      <c r="BN134" s="36">
        <f>IFERROR(VLOOKUP($A134,Round62[],5,FALSE), 0)</f>
        <v>0</v>
      </c>
    </row>
    <row r="135" spans="1:66" ht="22.5" x14ac:dyDescent="0.25">
      <c r="A135" s="1">
        <v>9207</v>
      </c>
      <c r="B135" s="39" t="s">
        <v>257</v>
      </c>
      <c r="C135" s="37">
        <f xml:space="preserve"> SUM(TotalPoints[[#This Row],[دور 1]:[دور 62]])</f>
        <v>3</v>
      </c>
      <c r="D135" s="42">
        <f>COUNTIF(TotalPoints[[#This Row],[دور 1]:[دور 62]], "&gt;0")</f>
        <v>2</v>
      </c>
      <c r="E135" s="36">
        <f>IFERROR(VLOOKUP($A135,Round01[],5,FALSE), 0)</f>
        <v>0</v>
      </c>
      <c r="F135" s="36">
        <f>IFERROR(VLOOKUP($A135,Round02[],5,FALSE), 0)</f>
        <v>0</v>
      </c>
      <c r="G135" s="36">
        <f>IFERROR(VLOOKUP($A135,Round03[],5,FALSE), 0)</f>
        <v>0</v>
      </c>
      <c r="H135" s="36">
        <f>IFERROR(VLOOKUP($A135,Round04[],5,FALSE), 0)</f>
        <v>0</v>
      </c>
      <c r="I135" s="36">
        <f>IFERROR(VLOOKUP($A135,Round05[],5,FALSE), 0)</f>
        <v>0</v>
      </c>
      <c r="J135" s="36">
        <f>IFERROR(VLOOKUP($A135,Round06[],5,FALSE), 0)</f>
        <v>0</v>
      </c>
      <c r="K135" s="36">
        <f>IFERROR(VLOOKUP($A135,Round07[],5,FALSE), 0)</f>
        <v>0</v>
      </c>
      <c r="L135" s="36">
        <f>IFERROR(VLOOKUP($A135,Round08[],5,FALSE), 0)</f>
        <v>0</v>
      </c>
      <c r="M135" s="36">
        <f>IFERROR(VLOOKUP($A135,Round09[],5,FALSE), 0)</f>
        <v>0</v>
      </c>
      <c r="N135" s="36">
        <f>IFERROR(VLOOKUP($A135,Round10[],5,FALSE), 0)</f>
        <v>0</v>
      </c>
      <c r="O135" s="36">
        <f>IFERROR(VLOOKUP($A135,Round11[],5,FALSE), 0)</f>
        <v>0</v>
      </c>
      <c r="P135" s="36">
        <f>IFERROR(VLOOKUP($A135,Round12[],5,FALSE), 0)</f>
        <v>0</v>
      </c>
      <c r="Q135" s="36">
        <f>IFERROR(VLOOKUP($A135,Round13[],5,FALSE), 0)</f>
        <v>0</v>
      </c>
      <c r="R135" s="36">
        <f>IFERROR(VLOOKUP($A135,Round14[],5,FALSE), 0)</f>
        <v>0</v>
      </c>
      <c r="S135" s="36">
        <f>IFERROR(VLOOKUP($A135,Round15[],5,FALSE), 0)</f>
        <v>0</v>
      </c>
      <c r="T135" s="36">
        <f>IFERROR(VLOOKUP($A135,Round16[],5,FALSE), 0)</f>
        <v>0</v>
      </c>
      <c r="U135" s="36">
        <f>IFERROR(VLOOKUP($A135,Round17[],5,FALSE), 0)</f>
        <v>0</v>
      </c>
      <c r="V135" s="36">
        <f>IFERROR(VLOOKUP($A135,Round18[],5,FALSE), 0)</f>
        <v>0</v>
      </c>
      <c r="W135" s="36">
        <f>IFERROR(VLOOKUP($A135,Round19[],5,FALSE), 0)</f>
        <v>0</v>
      </c>
      <c r="X135" s="36">
        <f>IFERROR(VLOOKUP($A135,Round20[],5,FALSE), 0)</f>
        <v>1</v>
      </c>
      <c r="Y135" s="36">
        <f>IFERROR(VLOOKUP($A135,Round21[],5,FALSE), 0)</f>
        <v>2</v>
      </c>
      <c r="Z135" s="36">
        <f>IFERROR(VLOOKUP($A135,Round22[],5,FALSE), 0)</f>
        <v>0</v>
      </c>
      <c r="AA135" s="36">
        <f>IFERROR(VLOOKUP($A135,Round23[],5,FALSE), 0)</f>
        <v>0</v>
      </c>
      <c r="AB135" s="36">
        <f>IFERROR(VLOOKUP($A135,'دور 24'!$A$2:$E$41,5,FALSE), 0)</f>
        <v>0</v>
      </c>
      <c r="AC135" s="36">
        <f>IFERROR(VLOOKUP($A135,Round25[],5,FALSE), 0)</f>
        <v>0</v>
      </c>
      <c r="AD135" s="36">
        <f>IFERROR(VLOOKUP($A135,Round26[],5,FALSE), 0)</f>
        <v>0</v>
      </c>
      <c r="AE135" s="36">
        <f>IFERROR(VLOOKUP($A135,Round27[],5,FALSE), 0)</f>
        <v>0</v>
      </c>
      <c r="AF135" s="36">
        <f>IFERROR(VLOOKUP($A135,Round28[],5,FALSE), 0)</f>
        <v>0</v>
      </c>
      <c r="AG135" s="36">
        <f>IFERROR(VLOOKUP($A135,Round29[],5,FALSE), 0)</f>
        <v>0</v>
      </c>
      <c r="AH135" s="36">
        <f>IFERROR(VLOOKUP($A135,Round30[],5,FALSE), 0)</f>
        <v>0</v>
      </c>
      <c r="AI135" s="36">
        <f>IFERROR(VLOOKUP($A135,Round31[],5,FALSE), 0)</f>
        <v>0</v>
      </c>
      <c r="AJ135" s="36">
        <f>IFERROR(VLOOKUP($A135,Round32[],5,FALSE), 0)</f>
        <v>0</v>
      </c>
      <c r="AK135" s="36">
        <f>IFERROR(VLOOKUP($A135,Round33[],5,FALSE), 0)</f>
        <v>0</v>
      </c>
      <c r="AL135" s="36">
        <f>IFERROR(VLOOKUP($A135,Round34[],5,FALSE), 0)</f>
        <v>0</v>
      </c>
      <c r="AM135" s="36">
        <f>IFERROR(VLOOKUP($A135,Round35[],5,FALSE), 0)</f>
        <v>0</v>
      </c>
      <c r="AN135" s="36">
        <f>IFERROR(VLOOKUP($A135,Round36[],5,FALSE), 0)</f>
        <v>0</v>
      </c>
      <c r="AO135" s="36">
        <f>IFERROR(VLOOKUP($A135,Round37[],5,FALSE), 0)</f>
        <v>0</v>
      </c>
      <c r="AP135" s="36">
        <f>IFERROR(VLOOKUP($A135,Round38[],5,FALSE), 0)</f>
        <v>0</v>
      </c>
      <c r="AQ135" s="36">
        <f>IFERROR(VLOOKUP($A135,Round39[],5,FALSE), 0)</f>
        <v>0</v>
      </c>
      <c r="AR135" s="36">
        <f>IFERROR(VLOOKUP($A135,Round40[],5,FALSE), 0)</f>
        <v>0</v>
      </c>
      <c r="AS135" s="36">
        <f>IFERROR(VLOOKUP($A135,Round41[],5,FALSE), 0)</f>
        <v>0</v>
      </c>
      <c r="AT135" s="36">
        <f>IFERROR(VLOOKUP($A135,Round42[],5,FALSE), 0)</f>
        <v>0</v>
      </c>
      <c r="AU135" s="36">
        <f>IFERROR(VLOOKUP($A135,Round43[],5,FALSE), 0)</f>
        <v>0</v>
      </c>
      <c r="AV135" s="36">
        <f>IFERROR(VLOOKUP($A135,Round44[],5,FALSE), 0)</f>
        <v>0</v>
      </c>
      <c r="AW135" s="36">
        <f>IFERROR(VLOOKUP($A135,Round45[],5,FALSE), 0)</f>
        <v>0</v>
      </c>
      <c r="AX135" s="36">
        <f>IFERROR(VLOOKUP($A135,Round46[],5,FALSE), 0)</f>
        <v>0</v>
      </c>
      <c r="AY135" s="36">
        <f>IFERROR(VLOOKUP($A135,Round47[],5,FALSE), 0)</f>
        <v>0</v>
      </c>
      <c r="AZ135" s="36">
        <f>IFERROR(VLOOKUP($A135,Round48[],5,FALSE), 0)</f>
        <v>0</v>
      </c>
      <c r="BA135" s="36">
        <f>IFERROR(VLOOKUP($A135,Round49[],5,FALSE), 0)</f>
        <v>0</v>
      </c>
      <c r="BB135" s="36">
        <f>IFERROR(VLOOKUP($A135,Round50[],5,FALSE), 0)</f>
        <v>0</v>
      </c>
      <c r="BC135" s="36">
        <f>IFERROR(VLOOKUP($A135,Round51[],5,FALSE), 0)</f>
        <v>0</v>
      </c>
      <c r="BD135" s="36">
        <f>IFERROR(VLOOKUP($A135,Round52[],5,FALSE), 0)</f>
        <v>0</v>
      </c>
      <c r="BE135" s="36">
        <f>IFERROR(VLOOKUP($A135,Round53[],5,FALSE), 0)</f>
        <v>0</v>
      </c>
      <c r="BF135" s="36">
        <f>IFERROR(VLOOKUP($A135,Round54[],5,FALSE), 0)</f>
        <v>0</v>
      </c>
      <c r="BG135" s="36">
        <f>IFERROR(VLOOKUP($A135,Round55[],5,FALSE), 0)</f>
        <v>0</v>
      </c>
      <c r="BH135" s="36">
        <f>IFERROR(VLOOKUP($A135,Round56[],5,FALSE), 0)</f>
        <v>0</v>
      </c>
      <c r="BI135" s="36">
        <f>IFERROR(VLOOKUP($A135,Round57[],5,FALSE), 0)</f>
        <v>0</v>
      </c>
      <c r="BJ135" s="36">
        <f>IFERROR(VLOOKUP($A135,Round58[],5,FALSE), 0)</f>
        <v>0</v>
      </c>
      <c r="BK135" s="36">
        <f>IFERROR(VLOOKUP($A135,Round59[],5,FALSE), 0)</f>
        <v>0</v>
      </c>
      <c r="BL135" s="36">
        <f>IFERROR(VLOOKUP($A135,Round60[],5,FALSE), 0)</f>
        <v>0</v>
      </c>
      <c r="BM135" s="36">
        <f>IFERROR(VLOOKUP($A135,Round61[],5,FALSE), 0)</f>
        <v>0</v>
      </c>
      <c r="BN135" s="36">
        <f>IFERROR(VLOOKUP($A135,Round62[],5,FALSE), 0)</f>
        <v>0</v>
      </c>
    </row>
    <row r="136" spans="1:66" ht="22.5" x14ac:dyDescent="0.25">
      <c r="A136" s="1">
        <v>29845</v>
      </c>
      <c r="B136" s="39" t="s">
        <v>286</v>
      </c>
      <c r="C136" s="37">
        <f xml:space="preserve"> SUM(TotalPoints[[#This Row],[دور 1]:[دور 62]])</f>
        <v>3</v>
      </c>
      <c r="D136" s="42">
        <f>COUNTIF(TotalPoints[[#This Row],[دور 1]:[دور 62]], "&gt;0")</f>
        <v>2</v>
      </c>
      <c r="E136" s="36">
        <f>IFERROR(VLOOKUP($A136,Round01[],5,FALSE), 0)</f>
        <v>0</v>
      </c>
      <c r="F136" s="36">
        <f>IFERROR(VLOOKUP($A136,Round02[],5,FALSE), 0)</f>
        <v>0</v>
      </c>
      <c r="G136" s="36">
        <f>IFERROR(VLOOKUP($A136,Round03[],5,FALSE), 0)</f>
        <v>0</v>
      </c>
      <c r="H136" s="36">
        <f>IFERROR(VLOOKUP($A136,Round04[],5,FALSE), 0)</f>
        <v>0</v>
      </c>
      <c r="I136" s="36">
        <f>IFERROR(VLOOKUP($A136,Round05[],5,FALSE), 0)</f>
        <v>0</v>
      </c>
      <c r="J136" s="36">
        <f>IFERROR(VLOOKUP($A136,Round06[],5,FALSE), 0)</f>
        <v>0</v>
      </c>
      <c r="K136" s="36">
        <f>IFERROR(VLOOKUP($A136,Round07[],5,FALSE), 0)</f>
        <v>0</v>
      </c>
      <c r="L136" s="36">
        <f>IFERROR(VLOOKUP($A136,Round08[],5,FALSE), 0)</f>
        <v>0</v>
      </c>
      <c r="M136" s="36">
        <f>IFERROR(VLOOKUP($A136,Round09[],5,FALSE), 0)</f>
        <v>0</v>
      </c>
      <c r="N136" s="36">
        <f>IFERROR(VLOOKUP($A136,Round10[],5,FALSE), 0)</f>
        <v>0</v>
      </c>
      <c r="O136" s="36">
        <f>IFERROR(VLOOKUP($A136,Round11[],5,FALSE), 0)</f>
        <v>0</v>
      </c>
      <c r="P136" s="36">
        <f>IFERROR(VLOOKUP($A136,Round12[],5,FALSE), 0)</f>
        <v>0</v>
      </c>
      <c r="Q136" s="36">
        <f>IFERROR(VLOOKUP($A136,Round13[],5,FALSE), 0)</f>
        <v>0</v>
      </c>
      <c r="R136" s="36">
        <f>IFERROR(VLOOKUP($A136,Round14[],5,FALSE), 0)</f>
        <v>0</v>
      </c>
      <c r="S136" s="36">
        <f>IFERROR(VLOOKUP($A136,Round15[],5,FALSE), 0)</f>
        <v>0</v>
      </c>
      <c r="T136" s="36">
        <f>IFERROR(VLOOKUP($A136,Round16[],5,FALSE), 0)</f>
        <v>0</v>
      </c>
      <c r="U136" s="36">
        <f>IFERROR(VLOOKUP($A136,Round17[],5,FALSE), 0)</f>
        <v>0</v>
      </c>
      <c r="V136" s="36">
        <f>IFERROR(VLOOKUP($A136,Round18[],5,FALSE), 0)</f>
        <v>0</v>
      </c>
      <c r="W136" s="36">
        <f>IFERROR(VLOOKUP($A136,Round19[],5,FALSE), 0)</f>
        <v>0</v>
      </c>
      <c r="X136" s="36">
        <f>IFERROR(VLOOKUP($A136,Round20[],5,FALSE), 0)</f>
        <v>0</v>
      </c>
      <c r="Y136" s="36">
        <f>IFERROR(VLOOKUP($A136,Round21[],5,FALSE), 0)</f>
        <v>0</v>
      </c>
      <c r="Z136" s="36">
        <f>IFERROR(VLOOKUP($A136,Round22[],5,FALSE), 0)</f>
        <v>0</v>
      </c>
      <c r="AA136" s="36">
        <f>IFERROR(VLOOKUP($A136,Round23[],5,FALSE), 0)</f>
        <v>0</v>
      </c>
      <c r="AB136" s="36">
        <f>IFERROR(VLOOKUP($A136,'دور 24'!$A$2:$E$41,5,FALSE), 0)</f>
        <v>0</v>
      </c>
      <c r="AC136" s="36">
        <f>IFERROR(VLOOKUP($A136,Round25[],5,FALSE), 0)</f>
        <v>0</v>
      </c>
      <c r="AD136" s="36">
        <f>IFERROR(VLOOKUP($A136,Round26[],5,FALSE), 0)</f>
        <v>0</v>
      </c>
      <c r="AE136" s="36">
        <f>IFERROR(VLOOKUP($A136,Round27[],5,FALSE), 0)</f>
        <v>0</v>
      </c>
      <c r="AF136" s="36">
        <f>IFERROR(VLOOKUP($A136,Round28[],5,FALSE), 0)</f>
        <v>0</v>
      </c>
      <c r="AG136" s="36">
        <f>IFERROR(VLOOKUP($A136,Round29[],5,FALSE), 0)</f>
        <v>0</v>
      </c>
      <c r="AH136" s="36">
        <f>IFERROR(VLOOKUP($A136,Round30[],5,FALSE), 0)</f>
        <v>0</v>
      </c>
      <c r="AI136" s="36">
        <f>IFERROR(VLOOKUP($A136,Round31[],5,FALSE), 0)</f>
        <v>0</v>
      </c>
      <c r="AJ136" s="36">
        <f>IFERROR(VLOOKUP($A136,Round32[],5,FALSE), 0)</f>
        <v>0</v>
      </c>
      <c r="AK136" s="36">
        <f>IFERROR(VLOOKUP($A136,Round33[],5,FALSE), 0)</f>
        <v>0</v>
      </c>
      <c r="AL136" s="36">
        <f>IFERROR(VLOOKUP($A136,Round34[],5,FALSE), 0)</f>
        <v>2</v>
      </c>
      <c r="AM136" s="36">
        <f>IFERROR(VLOOKUP($A136,Round35[],5,FALSE), 0)</f>
        <v>0</v>
      </c>
      <c r="AN136" s="36">
        <f>IFERROR(VLOOKUP($A136,Round36[],5,FALSE), 0)</f>
        <v>0</v>
      </c>
      <c r="AO136" s="36">
        <f>IFERROR(VLOOKUP($A136,Round37[],5,FALSE), 0)</f>
        <v>1</v>
      </c>
      <c r="AP136" s="36">
        <f>IFERROR(VLOOKUP($A136,Round38[],5,FALSE), 0)</f>
        <v>0</v>
      </c>
      <c r="AQ136" s="36">
        <f>IFERROR(VLOOKUP($A136,Round39[],5,FALSE), 0)</f>
        <v>0</v>
      </c>
      <c r="AR136" s="36">
        <f>IFERROR(VLOOKUP($A136,Round40[],5,FALSE), 0)</f>
        <v>0</v>
      </c>
      <c r="AS136" s="36">
        <f>IFERROR(VLOOKUP($A136,Round41[],5,FALSE), 0)</f>
        <v>0</v>
      </c>
      <c r="AT136" s="36">
        <f>IFERROR(VLOOKUP($A136,Round42[],5,FALSE), 0)</f>
        <v>0</v>
      </c>
      <c r="AU136" s="36">
        <f>IFERROR(VLOOKUP($A136,Round43[],5,FALSE), 0)</f>
        <v>0</v>
      </c>
      <c r="AV136" s="36">
        <f>IFERROR(VLOOKUP($A136,Round44[],5,FALSE), 0)</f>
        <v>0</v>
      </c>
      <c r="AW136" s="36">
        <f>IFERROR(VLOOKUP($A136,Round45[],5,FALSE), 0)</f>
        <v>0</v>
      </c>
      <c r="AX136" s="36">
        <f>IFERROR(VLOOKUP($A136,Round46[],5,FALSE), 0)</f>
        <v>0</v>
      </c>
      <c r="AY136" s="36">
        <f>IFERROR(VLOOKUP($A136,Round47[],5,FALSE), 0)</f>
        <v>0</v>
      </c>
      <c r="AZ136" s="36">
        <f>IFERROR(VLOOKUP($A136,Round48[],5,FALSE), 0)</f>
        <v>0</v>
      </c>
      <c r="BA136" s="36">
        <f>IFERROR(VLOOKUP($A136,Round49[],5,FALSE), 0)</f>
        <v>0</v>
      </c>
      <c r="BB136" s="36">
        <f>IFERROR(VLOOKUP($A136,Round50[],5,FALSE), 0)</f>
        <v>0</v>
      </c>
      <c r="BC136" s="36">
        <f>IFERROR(VLOOKUP($A136,Round51[],5,FALSE), 0)</f>
        <v>0</v>
      </c>
      <c r="BD136" s="36">
        <f>IFERROR(VLOOKUP($A136,Round52[],5,FALSE), 0)</f>
        <v>0</v>
      </c>
      <c r="BE136" s="36">
        <f>IFERROR(VLOOKUP($A136,Round53[],5,FALSE), 0)</f>
        <v>0</v>
      </c>
      <c r="BF136" s="36">
        <f>IFERROR(VLOOKUP($A136,Round54[],5,FALSE), 0)</f>
        <v>0</v>
      </c>
      <c r="BG136" s="36">
        <f>IFERROR(VLOOKUP($A136,Round55[],5,FALSE), 0)</f>
        <v>0</v>
      </c>
      <c r="BH136" s="36">
        <f>IFERROR(VLOOKUP($A136,Round56[],5,FALSE), 0)</f>
        <v>0</v>
      </c>
      <c r="BI136" s="36">
        <f>IFERROR(VLOOKUP($A136,Round57[],5,FALSE), 0)</f>
        <v>0</v>
      </c>
      <c r="BJ136" s="36">
        <f>IFERROR(VLOOKUP($A136,Round58[],5,FALSE), 0)</f>
        <v>0</v>
      </c>
      <c r="BK136" s="36">
        <f>IFERROR(VLOOKUP($A136,Round59[],5,FALSE), 0)</f>
        <v>0</v>
      </c>
      <c r="BL136" s="36">
        <f>IFERROR(VLOOKUP($A136,Round60[],5,FALSE), 0)</f>
        <v>0</v>
      </c>
      <c r="BM136" s="36">
        <f>IFERROR(VLOOKUP($A136,Round61[],5,FALSE), 0)</f>
        <v>0</v>
      </c>
      <c r="BN136" s="36">
        <f>IFERROR(VLOOKUP($A136,Round62[],5,FALSE), 0)</f>
        <v>0</v>
      </c>
    </row>
    <row r="137" spans="1:66" ht="22.5" x14ac:dyDescent="0.25">
      <c r="A137" s="1">
        <v>29662</v>
      </c>
      <c r="B137" s="39" t="s">
        <v>258</v>
      </c>
      <c r="C137" s="37">
        <f xml:space="preserve"> SUM(TotalPoints[[#This Row],[دور 1]:[دور 62]])</f>
        <v>3</v>
      </c>
      <c r="D137" s="42">
        <f>COUNTIF(TotalPoints[[#This Row],[دور 1]:[دور 62]], "&gt;0")</f>
        <v>2</v>
      </c>
      <c r="E137" s="36">
        <f>IFERROR(VLOOKUP($A137,Round01[],5,FALSE), 0)</f>
        <v>0</v>
      </c>
      <c r="F137" s="36">
        <f>IFERROR(VLOOKUP($A137,Round02[],5,FALSE), 0)</f>
        <v>0</v>
      </c>
      <c r="G137" s="36">
        <f>IFERROR(VLOOKUP($A137,Round03[],5,FALSE), 0)</f>
        <v>0</v>
      </c>
      <c r="H137" s="36">
        <f>IFERROR(VLOOKUP($A137,Round04[],5,FALSE), 0)</f>
        <v>0</v>
      </c>
      <c r="I137" s="36">
        <f>IFERROR(VLOOKUP($A137,Round05[],5,FALSE), 0)</f>
        <v>0</v>
      </c>
      <c r="J137" s="36">
        <f>IFERROR(VLOOKUP($A137,Round06[],5,FALSE), 0)</f>
        <v>0</v>
      </c>
      <c r="K137" s="36">
        <f>IFERROR(VLOOKUP($A137,Round07[],5,FALSE), 0)</f>
        <v>0</v>
      </c>
      <c r="L137" s="36">
        <f>IFERROR(VLOOKUP($A137,Round08[],5,FALSE), 0)</f>
        <v>0</v>
      </c>
      <c r="M137" s="36">
        <f>IFERROR(VLOOKUP($A137,Round09[],5,FALSE), 0)</f>
        <v>0</v>
      </c>
      <c r="N137" s="36">
        <f>IFERROR(VLOOKUP($A137,Round10[],5,FALSE), 0)</f>
        <v>0</v>
      </c>
      <c r="O137" s="36">
        <f>IFERROR(VLOOKUP($A137,Round11[],5,FALSE), 0)</f>
        <v>0</v>
      </c>
      <c r="P137" s="36">
        <f>IFERROR(VLOOKUP($A137,Round12[],5,FALSE), 0)</f>
        <v>0</v>
      </c>
      <c r="Q137" s="36">
        <f>IFERROR(VLOOKUP($A137,Round13[],5,FALSE), 0)</f>
        <v>0</v>
      </c>
      <c r="R137" s="36">
        <f>IFERROR(VLOOKUP($A137,Round14[],5,FALSE), 0)</f>
        <v>0</v>
      </c>
      <c r="S137" s="36">
        <f>IFERROR(VLOOKUP($A137,Round15[],5,FALSE), 0)</f>
        <v>0</v>
      </c>
      <c r="T137" s="36">
        <f>IFERROR(VLOOKUP($A137,Round16[],5,FALSE), 0)</f>
        <v>0</v>
      </c>
      <c r="U137" s="36">
        <f>IFERROR(VLOOKUP($A137,Round17[],5,FALSE), 0)</f>
        <v>0</v>
      </c>
      <c r="V137" s="36">
        <f>IFERROR(VLOOKUP($A137,Round18[],5,FALSE), 0)</f>
        <v>0</v>
      </c>
      <c r="W137" s="36">
        <f>IFERROR(VLOOKUP($A137,Round19[],5,FALSE), 0)</f>
        <v>0</v>
      </c>
      <c r="X137" s="36">
        <f>IFERROR(VLOOKUP($A137,Round20[],5,FALSE), 0)</f>
        <v>1</v>
      </c>
      <c r="Y137" s="36">
        <f>IFERROR(VLOOKUP($A137,Round21[],5,FALSE), 0)</f>
        <v>0</v>
      </c>
      <c r="Z137" s="36">
        <f>IFERROR(VLOOKUP($A137,Round22[],5,FALSE), 0)</f>
        <v>0</v>
      </c>
      <c r="AA137" s="36">
        <f>IFERROR(VLOOKUP($A137,Round23[],5,FALSE), 0)</f>
        <v>0</v>
      </c>
      <c r="AB137" s="36">
        <f>IFERROR(VLOOKUP($A137,'دور 24'!$A$2:$E$41,5,FALSE), 0)</f>
        <v>0</v>
      </c>
      <c r="AC137" s="36">
        <f>IFERROR(VLOOKUP($A137,Round25[],5,FALSE), 0)</f>
        <v>0</v>
      </c>
      <c r="AD137" s="36">
        <f>IFERROR(VLOOKUP($A137,Round26[],5,FALSE), 0)</f>
        <v>0</v>
      </c>
      <c r="AE137" s="36">
        <f>IFERROR(VLOOKUP($A137,Round27[],5,FALSE), 0)</f>
        <v>0</v>
      </c>
      <c r="AF137" s="36">
        <f>IFERROR(VLOOKUP($A137,Round28[],5,FALSE), 0)</f>
        <v>0</v>
      </c>
      <c r="AG137" s="36">
        <f>IFERROR(VLOOKUP($A137,Round29[],5,FALSE), 0)</f>
        <v>0</v>
      </c>
      <c r="AH137" s="36">
        <f>IFERROR(VLOOKUP($A137,Round30[],5,FALSE), 0)</f>
        <v>0</v>
      </c>
      <c r="AI137" s="36">
        <f>IFERROR(VLOOKUP($A137,Round31[],5,FALSE), 0)</f>
        <v>0</v>
      </c>
      <c r="AJ137" s="36">
        <f>IFERROR(VLOOKUP($A137,Round32[],5,FALSE), 0)</f>
        <v>0</v>
      </c>
      <c r="AK137" s="36">
        <f>IFERROR(VLOOKUP($A137,Round33[],5,FALSE), 0)</f>
        <v>0</v>
      </c>
      <c r="AL137" s="36">
        <f>IFERROR(VLOOKUP($A137,Round34[],5,FALSE), 0)</f>
        <v>0</v>
      </c>
      <c r="AM137" s="36">
        <f>IFERROR(VLOOKUP($A137,Round35[],5,FALSE), 0)</f>
        <v>0</v>
      </c>
      <c r="AN137" s="36">
        <f>IFERROR(VLOOKUP($A137,Round36[],5,FALSE), 0)</f>
        <v>0</v>
      </c>
      <c r="AO137" s="36">
        <f>IFERROR(VLOOKUP($A137,Round37[],5,FALSE), 0)</f>
        <v>0</v>
      </c>
      <c r="AP137" s="36">
        <f>IFERROR(VLOOKUP($A137,Round38[],5,FALSE), 0)</f>
        <v>0</v>
      </c>
      <c r="AQ137" s="36">
        <f>IFERROR(VLOOKUP($A137,Round39[],5,FALSE), 0)</f>
        <v>0</v>
      </c>
      <c r="AR137" s="36">
        <f>IFERROR(VLOOKUP($A137,Round40[],5,FALSE), 0)</f>
        <v>0</v>
      </c>
      <c r="AS137" s="36">
        <f>IFERROR(VLOOKUP($A137,Round41[],5,FALSE), 0)</f>
        <v>0</v>
      </c>
      <c r="AT137" s="36">
        <f>IFERROR(VLOOKUP($A137,Round42[],5,FALSE), 0)</f>
        <v>0</v>
      </c>
      <c r="AU137" s="36">
        <f>IFERROR(VLOOKUP($A137,Round43[],5,FALSE), 0)</f>
        <v>0</v>
      </c>
      <c r="AV137" s="36">
        <f>IFERROR(VLOOKUP($A137,Round44[],5,FALSE), 0)</f>
        <v>0</v>
      </c>
      <c r="AW137" s="36">
        <f>IFERROR(VLOOKUP($A137,Round45[],5,FALSE), 0)</f>
        <v>0</v>
      </c>
      <c r="AX137" s="36">
        <f>IFERROR(VLOOKUP($A137,Round46[],5,FALSE), 0)</f>
        <v>0</v>
      </c>
      <c r="AY137" s="36">
        <f>IFERROR(VLOOKUP($A137,Round47[],5,FALSE), 0)</f>
        <v>0</v>
      </c>
      <c r="AZ137" s="36">
        <f>IFERROR(VLOOKUP($A137,Round48[],5,FALSE), 0)</f>
        <v>0</v>
      </c>
      <c r="BA137" s="36">
        <f>IFERROR(VLOOKUP($A137,Round49[],5,FALSE), 0)</f>
        <v>2</v>
      </c>
      <c r="BB137" s="36">
        <f>IFERROR(VLOOKUP($A137,Round50[],5,FALSE), 0)</f>
        <v>0</v>
      </c>
      <c r="BC137" s="36">
        <f>IFERROR(VLOOKUP($A137,Round51[],5,FALSE), 0)</f>
        <v>0</v>
      </c>
      <c r="BD137" s="36">
        <f>IFERROR(VLOOKUP($A137,Round52[],5,FALSE), 0)</f>
        <v>0</v>
      </c>
      <c r="BE137" s="36">
        <f>IFERROR(VLOOKUP($A137,Round53[],5,FALSE), 0)</f>
        <v>0</v>
      </c>
      <c r="BF137" s="36">
        <f>IFERROR(VLOOKUP($A137,Round54[],5,FALSE), 0)</f>
        <v>0</v>
      </c>
      <c r="BG137" s="36">
        <f>IFERROR(VLOOKUP($A137,Round55[],5,FALSE), 0)</f>
        <v>0</v>
      </c>
      <c r="BH137" s="36">
        <f>IFERROR(VLOOKUP($A137,Round56[],5,FALSE), 0)</f>
        <v>0</v>
      </c>
      <c r="BI137" s="36">
        <f>IFERROR(VLOOKUP($A137,Round57[],5,FALSE), 0)</f>
        <v>0</v>
      </c>
      <c r="BJ137" s="36">
        <f>IFERROR(VLOOKUP($A137,Round58[],5,FALSE), 0)</f>
        <v>0</v>
      </c>
      <c r="BK137" s="36">
        <f>IFERROR(VLOOKUP($A137,Round59[],5,FALSE), 0)</f>
        <v>0</v>
      </c>
      <c r="BL137" s="36">
        <f>IFERROR(VLOOKUP($A137,Round60[],5,FALSE), 0)</f>
        <v>0</v>
      </c>
      <c r="BM137" s="36">
        <f>IFERROR(VLOOKUP($A137,Round61[],5,FALSE), 0)</f>
        <v>0</v>
      </c>
      <c r="BN137" s="36">
        <f>IFERROR(VLOOKUP($A137,Round62[],5,FALSE), 0)</f>
        <v>0</v>
      </c>
    </row>
    <row r="138" spans="1:66" ht="22.5" x14ac:dyDescent="0.25">
      <c r="A138" s="1">
        <v>12841</v>
      </c>
      <c r="B138" s="39" t="s">
        <v>303</v>
      </c>
      <c r="C138" s="37">
        <f xml:space="preserve"> SUM(TotalPoints[[#This Row],[دور 1]:[دور 62]])</f>
        <v>3</v>
      </c>
      <c r="D138" s="42">
        <f>COUNTIF(TotalPoints[[#This Row],[دور 1]:[دور 62]], "&gt;0")</f>
        <v>1</v>
      </c>
      <c r="E138" s="36">
        <f>IFERROR(VLOOKUP($A138,Round01[],5,FALSE), 0)</f>
        <v>0</v>
      </c>
      <c r="F138" s="36">
        <f>IFERROR(VLOOKUP($A138,Round02[],5,FALSE), 0)</f>
        <v>0</v>
      </c>
      <c r="G138" s="36">
        <f>IFERROR(VLOOKUP($A138,Round03[],5,FALSE), 0)</f>
        <v>0</v>
      </c>
      <c r="H138" s="36">
        <f>IFERROR(VLOOKUP($A138,Round04[],5,FALSE), 0)</f>
        <v>0</v>
      </c>
      <c r="I138" s="36">
        <f>IFERROR(VLOOKUP($A138,Round05[],5,FALSE), 0)</f>
        <v>0</v>
      </c>
      <c r="J138" s="36">
        <f>IFERROR(VLOOKUP($A138,Round06[],5,FALSE), 0)</f>
        <v>0</v>
      </c>
      <c r="K138" s="36">
        <f>IFERROR(VLOOKUP($A138,Round07[],5,FALSE), 0)</f>
        <v>0</v>
      </c>
      <c r="L138" s="36">
        <f>IFERROR(VLOOKUP($A138,Round08[],5,FALSE), 0)</f>
        <v>0</v>
      </c>
      <c r="M138" s="36">
        <f>IFERROR(VLOOKUP($A138,Round09[],5,FALSE), 0)</f>
        <v>0</v>
      </c>
      <c r="N138" s="36">
        <f>IFERROR(VLOOKUP($A138,Round10[],5,FALSE), 0)</f>
        <v>0</v>
      </c>
      <c r="O138" s="36">
        <f>IFERROR(VLOOKUP($A138,Round11[],5,FALSE), 0)</f>
        <v>0</v>
      </c>
      <c r="P138" s="36">
        <f>IFERROR(VLOOKUP($A138,Round12[],5,FALSE), 0)</f>
        <v>0</v>
      </c>
      <c r="Q138" s="36">
        <f>IFERROR(VLOOKUP($A138,Round13[],5,FALSE), 0)</f>
        <v>0</v>
      </c>
      <c r="R138" s="36">
        <f>IFERROR(VLOOKUP($A138,Round14[],5,FALSE), 0)</f>
        <v>0</v>
      </c>
      <c r="S138" s="36">
        <f>IFERROR(VLOOKUP($A138,Round15[],5,FALSE), 0)</f>
        <v>0</v>
      </c>
      <c r="T138" s="36">
        <f>IFERROR(VLOOKUP($A138,Round16[],5,FALSE), 0)</f>
        <v>0</v>
      </c>
      <c r="U138" s="36">
        <f>IFERROR(VLOOKUP($A138,Round17[],5,FALSE), 0)</f>
        <v>0</v>
      </c>
      <c r="V138" s="36">
        <f>IFERROR(VLOOKUP($A138,Round18[],5,FALSE), 0)</f>
        <v>0</v>
      </c>
      <c r="W138" s="36">
        <f>IFERROR(VLOOKUP($A138,Round19[],5,FALSE), 0)</f>
        <v>0</v>
      </c>
      <c r="X138" s="36">
        <f>IFERROR(VLOOKUP($A138,Round20[],5,FALSE), 0)</f>
        <v>0</v>
      </c>
      <c r="Y138" s="36">
        <f>IFERROR(VLOOKUP($A138,Round21[],5,FALSE), 0)</f>
        <v>0</v>
      </c>
      <c r="Z138" s="36">
        <f>IFERROR(VLOOKUP($A138,Round22[],5,FALSE), 0)</f>
        <v>0</v>
      </c>
      <c r="AA138" s="36">
        <f>IFERROR(VLOOKUP($A138,Round23[],5,FALSE), 0)</f>
        <v>0</v>
      </c>
      <c r="AB138" s="36">
        <f>IFERROR(VLOOKUP($A138,'دور 24'!$A$2:$E$41,5,FALSE), 0)</f>
        <v>0</v>
      </c>
      <c r="AC138" s="36">
        <f>IFERROR(VLOOKUP($A138,Round25[],5,FALSE), 0)</f>
        <v>0</v>
      </c>
      <c r="AD138" s="36">
        <f>IFERROR(VLOOKUP($A138,Round26[],5,FALSE), 0)</f>
        <v>0</v>
      </c>
      <c r="AE138" s="36">
        <f>IFERROR(VLOOKUP($A138,Round27[],5,FALSE), 0)</f>
        <v>0</v>
      </c>
      <c r="AF138" s="36">
        <f>IFERROR(VLOOKUP($A138,Round28[],5,FALSE), 0)</f>
        <v>0</v>
      </c>
      <c r="AG138" s="36">
        <f>IFERROR(VLOOKUP($A138,Round29[],5,FALSE), 0)</f>
        <v>0</v>
      </c>
      <c r="AH138" s="36">
        <f>IFERROR(VLOOKUP($A138,Round30[],5,FALSE), 0)</f>
        <v>0</v>
      </c>
      <c r="AI138" s="36">
        <f>IFERROR(VLOOKUP($A138,Round31[],5,FALSE), 0)</f>
        <v>0</v>
      </c>
      <c r="AJ138" s="36">
        <f>IFERROR(VLOOKUP($A138,Round32[],5,FALSE), 0)</f>
        <v>0</v>
      </c>
      <c r="AK138" s="36">
        <f>IFERROR(VLOOKUP($A138,Round33[],5,FALSE), 0)</f>
        <v>0</v>
      </c>
      <c r="AL138" s="36">
        <f>IFERROR(VLOOKUP($A138,Round34[],5,FALSE), 0)</f>
        <v>0</v>
      </c>
      <c r="AM138" s="36">
        <f>IFERROR(VLOOKUP($A138,Round35[],5,FALSE), 0)</f>
        <v>0</v>
      </c>
      <c r="AN138" s="36">
        <f>IFERROR(VLOOKUP($A138,Round36[],5,FALSE), 0)</f>
        <v>0</v>
      </c>
      <c r="AO138" s="36">
        <f>IFERROR(VLOOKUP($A138,Round37[],5,FALSE), 0)</f>
        <v>0</v>
      </c>
      <c r="AP138" s="36">
        <f>IFERROR(VLOOKUP($A138,Round38[],5,FALSE), 0)</f>
        <v>0</v>
      </c>
      <c r="AQ138" s="36">
        <f>IFERROR(VLOOKUP($A138,Round39[],5,FALSE), 0)</f>
        <v>0</v>
      </c>
      <c r="AR138" s="36">
        <f>IFERROR(VLOOKUP($A138,Round40[],5,FALSE), 0)</f>
        <v>0</v>
      </c>
      <c r="AS138" s="36">
        <f>IFERROR(VLOOKUP($A138,Round41[],5,FALSE), 0)</f>
        <v>0</v>
      </c>
      <c r="AT138" s="36">
        <f>IFERROR(VLOOKUP($A138,Round42[],5,FALSE), 0)</f>
        <v>0</v>
      </c>
      <c r="AU138" s="36">
        <f>IFERROR(VLOOKUP($A138,Round43[],5,FALSE), 0)</f>
        <v>0</v>
      </c>
      <c r="AV138" s="36">
        <f>IFERROR(VLOOKUP($A138,Round44[],5,FALSE), 0)</f>
        <v>0</v>
      </c>
      <c r="AW138" s="36">
        <f>IFERROR(VLOOKUP($A138,Round45[],5,FALSE), 0)</f>
        <v>0</v>
      </c>
      <c r="AX138" s="36">
        <f>IFERROR(VLOOKUP($A138,Round46[],5,FALSE), 0)</f>
        <v>0</v>
      </c>
      <c r="AY138" s="36">
        <f>IFERROR(VLOOKUP($A138,Round47[],5,FALSE), 0)</f>
        <v>0</v>
      </c>
      <c r="AZ138" s="36">
        <f>IFERROR(VLOOKUP($A138,Round48[],5,FALSE), 0)</f>
        <v>0</v>
      </c>
      <c r="BA138" s="36">
        <f>IFERROR(VLOOKUP($A138,Round49[],5,FALSE), 0)</f>
        <v>0</v>
      </c>
      <c r="BB138" s="36">
        <f>IFERROR(VLOOKUP($A138,Round50[],5,FALSE), 0)</f>
        <v>0</v>
      </c>
      <c r="BC138" s="36">
        <f>IFERROR(VLOOKUP($A138,Round51[],5,FALSE), 0)</f>
        <v>0</v>
      </c>
      <c r="BD138" s="36">
        <f>IFERROR(VLOOKUP($A138,Round52[],5,FALSE), 0)</f>
        <v>0</v>
      </c>
      <c r="BE138" s="36">
        <f>IFERROR(VLOOKUP($A138,Round53[],5,FALSE), 0)</f>
        <v>0</v>
      </c>
      <c r="BF138" s="36">
        <f>IFERROR(VLOOKUP($A138,Round54[],5,FALSE), 0)</f>
        <v>0</v>
      </c>
      <c r="BG138" s="36">
        <f>IFERROR(VLOOKUP($A138,Round55[],5,FALSE), 0)</f>
        <v>0</v>
      </c>
      <c r="BH138" s="36">
        <f>IFERROR(VLOOKUP($A138,Round56[],5,FALSE), 0)</f>
        <v>0</v>
      </c>
      <c r="BI138" s="36">
        <f>IFERROR(VLOOKUP($A138,Round57[],5,FALSE), 0)</f>
        <v>0</v>
      </c>
      <c r="BJ138" s="36">
        <f>IFERROR(VLOOKUP($A138,Round58[],5,FALSE), 0)</f>
        <v>0</v>
      </c>
      <c r="BK138" s="36">
        <f>IFERROR(VLOOKUP($A138,Round59[],5,FALSE), 0)</f>
        <v>0</v>
      </c>
      <c r="BL138" s="36">
        <f>IFERROR(VLOOKUP($A138,Round60[],5,FALSE), 0)</f>
        <v>0</v>
      </c>
      <c r="BM138" s="36">
        <f>IFERROR(VLOOKUP($A138,Round61[],5,FALSE), 0)</f>
        <v>0</v>
      </c>
      <c r="BN138" s="36">
        <f>IFERROR(VLOOKUP($A138,Round62[],5,FALSE), 0)</f>
        <v>3</v>
      </c>
    </row>
    <row r="139" spans="1:66" ht="22.5" x14ac:dyDescent="0.25">
      <c r="A139" s="1">
        <v>29077</v>
      </c>
      <c r="B139" s="39" t="s">
        <v>255</v>
      </c>
      <c r="C139" s="37">
        <f xml:space="preserve"> SUM(TotalPoints[[#This Row],[دور 1]:[دور 62]])</f>
        <v>2</v>
      </c>
      <c r="D139" s="42">
        <f>COUNTIF(TotalPoints[[#This Row],[دور 1]:[دور 62]], "&gt;0")</f>
        <v>1</v>
      </c>
      <c r="E139" s="36">
        <f>IFERROR(VLOOKUP($A139,Round01[],5,FALSE), 0)</f>
        <v>0</v>
      </c>
      <c r="F139" s="36">
        <f>IFERROR(VLOOKUP($A139,Round02[],5,FALSE), 0)</f>
        <v>0</v>
      </c>
      <c r="G139" s="36">
        <f>IFERROR(VLOOKUP($A139,Round03[],5,FALSE), 0)</f>
        <v>0</v>
      </c>
      <c r="H139" s="36">
        <f>IFERROR(VLOOKUP($A139,Round04[],5,FALSE), 0)</f>
        <v>0</v>
      </c>
      <c r="I139" s="36">
        <f>IFERROR(VLOOKUP($A139,Round05[],5,FALSE), 0)</f>
        <v>0</v>
      </c>
      <c r="J139" s="36">
        <f>IFERROR(VLOOKUP($A139,Round06[],5,FALSE), 0)</f>
        <v>0</v>
      </c>
      <c r="K139" s="36">
        <f>IFERROR(VLOOKUP($A139,Round07[],5,FALSE), 0)</f>
        <v>0</v>
      </c>
      <c r="L139" s="36">
        <f>IFERROR(VLOOKUP($A139,Round08[],5,FALSE), 0)</f>
        <v>0</v>
      </c>
      <c r="M139" s="36">
        <f>IFERROR(VLOOKUP($A139,Round09[],5,FALSE), 0)</f>
        <v>0</v>
      </c>
      <c r="N139" s="36">
        <f>IFERROR(VLOOKUP($A139,Round10[],5,FALSE), 0)</f>
        <v>0</v>
      </c>
      <c r="O139" s="36">
        <f>IFERROR(VLOOKUP($A139,Round11[],5,FALSE), 0)</f>
        <v>0</v>
      </c>
      <c r="P139" s="36">
        <f>IFERROR(VLOOKUP($A139,Round12[],5,FALSE), 0)</f>
        <v>0</v>
      </c>
      <c r="Q139" s="36">
        <f>IFERROR(VLOOKUP($A139,Round13[],5,FALSE), 0)</f>
        <v>0</v>
      </c>
      <c r="R139" s="36">
        <f>IFERROR(VLOOKUP($A139,Round14[],5,FALSE), 0)</f>
        <v>0</v>
      </c>
      <c r="S139" s="36">
        <f>IFERROR(VLOOKUP($A139,Round15[],5,FALSE), 0)</f>
        <v>0</v>
      </c>
      <c r="T139" s="36">
        <f>IFERROR(VLOOKUP($A139,Round16[],5,FALSE), 0)</f>
        <v>0</v>
      </c>
      <c r="U139" s="36">
        <f>IFERROR(VLOOKUP($A139,Round17[],5,FALSE), 0)</f>
        <v>0</v>
      </c>
      <c r="V139" s="36">
        <f>IFERROR(VLOOKUP($A139,Round18[],5,FALSE), 0)</f>
        <v>2</v>
      </c>
      <c r="W139" s="36">
        <f>IFERROR(VLOOKUP($A139,Round19[],5,FALSE), 0)</f>
        <v>0</v>
      </c>
      <c r="X139" s="36">
        <f>IFERROR(VLOOKUP($A139,Round20[],5,FALSE), 0)</f>
        <v>0</v>
      </c>
      <c r="Y139" s="36">
        <f>IFERROR(VLOOKUP($A139,Round21[],5,FALSE), 0)</f>
        <v>0</v>
      </c>
      <c r="Z139" s="36">
        <f>IFERROR(VLOOKUP($A139,Round22[],5,FALSE), 0)</f>
        <v>0</v>
      </c>
      <c r="AA139" s="36">
        <f>IFERROR(VLOOKUP($A139,Round23[],5,FALSE), 0)</f>
        <v>0</v>
      </c>
      <c r="AB139" s="36">
        <f>IFERROR(VLOOKUP($A139,'دور 24'!$A$2:$E$41,5,FALSE), 0)</f>
        <v>0</v>
      </c>
      <c r="AC139" s="36">
        <f>IFERROR(VLOOKUP($A139,Round25[],5,FALSE), 0)</f>
        <v>0</v>
      </c>
      <c r="AD139" s="36">
        <f>IFERROR(VLOOKUP($A139,Round26[],5,FALSE), 0)</f>
        <v>0</v>
      </c>
      <c r="AE139" s="36">
        <f>IFERROR(VLOOKUP($A139,Round27[],5,FALSE), 0)</f>
        <v>0</v>
      </c>
      <c r="AF139" s="36">
        <f>IFERROR(VLOOKUP($A139,Round28[],5,FALSE), 0)</f>
        <v>0</v>
      </c>
      <c r="AG139" s="36">
        <f>IFERROR(VLOOKUP($A139,Round29[],5,FALSE), 0)</f>
        <v>0</v>
      </c>
      <c r="AH139" s="36">
        <f>IFERROR(VLOOKUP($A139,Round30[],5,FALSE), 0)</f>
        <v>0</v>
      </c>
      <c r="AI139" s="36">
        <f>IFERROR(VLOOKUP($A139,Round31[],5,FALSE), 0)</f>
        <v>0</v>
      </c>
      <c r="AJ139" s="36">
        <f>IFERROR(VLOOKUP($A139,Round32[],5,FALSE), 0)</f>
        <v>0</v>
      </c>
      <c r="AK139" s="36">
        <f>IFERROR(VLOOKUP($A139,Round33[],5,FALSE), 0)</f>
        <v>0</v>
      </c>
      <c r="AL139" s="36">
        <f>IFERROR(VLOOKUP($A139,Round34[],5,FALSE), 0)</f>
        <v>0</v>
      </c>
      <c r="AM139" s="36">
        <f>IFERROR(VLOOKUP($A139,Round35[],5,FALSE), 0)</f>
        <v>0</v>
      </c>
      <c r="AN139" s="36">
        <f>IFERROR(VLOOKUP($A139,Round36[],5,FALSE), 0)</f>
        <v>0</v>
      </c>
      <c r="AO139" s="36">
        <f>IFERROR(VLOOKUP($A139,Round37[],5,FALSE), 0)</f>
        <v>0</v>
      </c>
      <c r="AP139" s="36">
        <f>IFERROR(VLOOKUP($A139,Round38[],5,FALSE), 0)</f>
        <v>0</v>
      </c>
      <c r="AQ139" s="36">
        <f>IFERROR(VLOOKUP($A139,Round39[],5,FALSE), 0)</f>
        <v>0</v>
      </c>
      <c r="AR139" s="36">
        <f>IFERROR(VLOOKUP($A139,Round40[],5,FALSE), 0)</f>
        <v>0</v>
      </c>
      <c r="AS139" s="36">
        <f>IFERROR(VLOOKUP($A139,Round41[],5,FALSE), 0)</f>
        <v>0</v>
      </c>
      <c r="AT139" s="36">
        <f>IFERROR(VLOOKUP($A139,Round42[],5,FALSE), 0)</f>
        <v>0</v>
      </c>
      <c r="AU139" s="36">
        <f>IFERROR(VLOOKUP($A139,Round43[],5,FALSE), 0)</f>
        <v>0</v>
      </c>
      <c r="AV139" s="36">
        <f>IFERROR(VLOOKUP($A139,Round44[],5,FALSE), 0)</f>
        <v>0</v>
      </c>
      <c r="AW139" s="36">
        <f>IFERROR(VLOOKUP($A139,Round45[],5,FALSE), 0)</f>
        <v>0</v>
      </c>
      <c r="AX139" s="36">
        <f>IFERROR(VLOOKUP($A139,Round46[],5,FALSE), 0)</f>
        <v>0</v>
      </c>
      <c r="AY139" s="36">
        <f>IFERROR(VLOOKUP($A139,Round47[],5,FALSE), 0)</f>
        <v>0</v>
      </c>
      <c r="AZ139" s="36">
        <f>IFERROR(VLOOKUP($A139,Round48[],5,FALSE), 0)</f>
        <v>0</v>
      </c>
      <c r="BA139" s="36">
        <f>IFERROR(VLOOKUP($A139,Round49[],5,FALSE), 0)</f>
        <v>0</v>
      </c>
      <c r="BB139" s="36">
        <f>IFERROR(VLOOKUP($A139,Round50[],5,FALSE), 0)</f>
        <v>0</v>
      </c>
      <c r="BC139" s="36">
        <f>IFERROR(VLOOKUP($A139,Round51[],5,FALSE), 0)</f>
        <v>0</v>
      </c>
      <c r="BD139" s="36">
        <f>IFERROR(VLOOKUP($A139,Round52[],5,FALSE), 0)</f>
        <v>0</v>
      </c>
      <c r="BE139" s="36">
        <f>IFERROR(VLOOKUP($A139,Round53[],5,FALSE), 0)</f>
        <v>0</v>
      </c>
      <c r="BF139" s="36">
        <f>IFERROR(VLOOKUP($A139,Round54[],5,FALSE), 0)</f>
        <v>0</v>
      </c>
      <c r="BG139" s="36">
        <f>IFERROR(VLOOKUP($A139,Round55[],5,FALSE), 0)</f>
        <v>0</v>
      </c>
      <c r="BH139" s="36">
        <f>IFERROR(VLOOKUP($A139,Round56[],5,FALSE), 0)</f>
        <v>0</v>
      </c>
      <c r="BI139" s="36">
        <f>IFERROR(VLOOKUP($A139,Round57[],5,FALSE), 0)</f>
        <v>0</v>
      </c>
      <c r="BJ139" s="36">
        <f>IFERROR(VLOOKUP($A139,Round58[],5,FALSE), 0)</f>
        <v>0</v>
      </c>
      <c r="BK139" s="36">
        <f>IFERROR(VLOOKUP($A139,Round59[],5,FALSE), 0)</f>
        <v>0</v>
      </c>
      <c r="BL139" s="36">
        <f>IFERROR(VLOOKUP($A139,Round60[],5,FALSE), 0)</f>
        <v>0</v>
      </c>
      <c r="BM139" s="36">
        <f>IFERROR(VLOOKUP($A139,Round61[],5,FALSE), 0)</f>
        <v>0</v>
      </c>
      <c r="BN139" s="36">
        <f>IFERROR(VLOOKUP($A139,Round62[],5,FALSE), 0)</f>
        <v>0</v>
      </c>
    </row>
    <row r="140" spans="1:66" ht="22.5" x14ac:dyDescent="0.25">
      <c r="A140" s="1">
        <v>19076</v>
      </c>
      <c r="B140" s="39">
        <v>147896325</v>
      </c>
      <c r="C140" s="37">
        <f xml:space="preserve"> SUM(TotalPoints[[#This Row],[دور 1]:[دور 62]])</f>
        <v>2</v>
      </c>
      <c r="D140" s="42">
        <f>COUNTIF(TotalPoints[[#This Row],[دور 1]:[دور 62]], "&gt;0")</f>
        <v>2</v>
      </c>
      <c r="E140" s="36">
        <f>IFERROR(VLOOKUP($A140,Round01[],5,FALSE), 0)</f>
        <v>0</v>
      </c>
      <c r="F140" s="36">
        <f>IFERROR(VLOOKUP($A140,Round02[],5,FALSE), 0)</f>
        <v>0</v>
      </c>
      <c r="G140" s="36">
        <f>IFERROR(VLOOKUP($A140,Round03[],5,FALSE), 0)</f>
        <v>0</v>
      </c>
      <c r="H140" s="36">
        <f>IFERROR(VLOOKUP($A140,Round04[],5,FALSE), 0)</f>
        <v>0</v>
      </c>
      <c r="I140" s="36">
        <f>IFERROR(VLOOKUP($A140,Round05[],5,FALSE), 0)</f>
        <v>0</v>
      </c>
      <c r="J140" s="36">
        <f>IFERROR(VLOOKUP($A140,Round06[],5,FALSE), 0)</f>
        <v>0</v>
      </c>
      <c r="K140" s="36">
        <f>IFERROR(VLOOKUP($A140,Round07[],5,FALSE), 0)</f>
        <v>0</v>
      </c>
      <c r="L140" s="36">
        <f>IFERROR(VLOOKUP($A140,Round08[],5,FALSE), 0)</f>
        <v>0</v>
      </c>
      <c r="M140" s="36">
        <f>IFERROR(VLOOKUP($A140,Round09[],5,FALSE), 0)</f>
        <v>0</v>
      </c>
      <c r="N140" s="36">
        <f>IFERROR(VLOOKUP($A140,Round10[],5,FALSE), 0)</f>
        <v>0</v>
      </c>
      <c r="O140" s="36">
        <f>IFERROR(VLOOKUP($A140,Round11[],5,FALSE), 0)</f>
        <v>0</v>
      </c>
      <c r="P140" s="36">
        <f>IFERROR(VLOOKUP($A140,Round12[],5,FALSE), 0)</f>
        <v>1</v>
      </c>
      <c r="Q140" s="36">
        <f>IFERROR(VLOOKUP($A140,Round13[],5,FALSE), 0)</f>
        <v>0</v>
      </c>
      <c r="R140" s="36">
        <f>IFERROR(VLOOKUP($A140,Round14[],5,FALSE), 0)</f>
        <v>1</v>
      </c>
      <c r="S140" s="36">
        <f>IFERROR(VLOOKUP($A140,Round15[],5,FALSE), 0)</f>
        <v>0</v>
      </c>
      <c r="T140" s="36">
        <f>IFERROR(VLOOKUP($A140,Round16[],5,FALSE), 0)</f>
        <v>0</v>
      </c>
      <c r="U140" s="36">
        <f>IFERROR(VLOOKUP($A140,Round17[],5,FALSE), 0)</f>
        <v>0</v>
      </c>
      <c r="V140" s="36">
        <f>IFERROR(VLOOKUP($A140,Round18[],5,FALSE), 0)</f>
        <v>0</v>
      </c>
      <c r="W140" s="36">
        <f>IFERROR(VLOOKUP($A140,Round19[],5,FALSE), 0)</f>
        <v>0</v>
      </c>
      <c r="X140" s="36">
        <f>IFERROR(VLOOKUP($A140,Round20[],5,FALSE), 0)</f>
        <v>0</v>
      </c>
      <c r="Y140" s="36">
        <f>IFERROR(VLOOKUP($A140,Round21[],5,FALSE), 0)</f>
        <v>0</v>
      </c>
      <c r="Z140" s="36">
        <f>IFERROR(VLOOKUP($A140,Round22[],5,FALSE), 0)</f>
        <v>0</v>
      </c>
      <c r="AA140" s="36">
        <f>IFERROR(VLOOKUP($A140,Round23[],5,FALSE), 0)</f>
        <v>0</v>
      </c>
      <c r="AB140" s="36">
        <f>IFERROR(VLOOKUP($A140,'دور 24'!$A$2:$E$41,5,FALSE), 0)</f>
        <v>0</v>
      </c>
      <c r="AC140" s="36">
        <f>IFERROR(VLOOKUP($A140,Round25[],5,FALSE), 0)</f>
        <v>0</v>
      </c>
      <c r="AD140" s="36">
        <f>IFERROR(VLOOKUP($A140,Round26[],5,FALSE), 0)</f>
        <v>0</v>
      </c>
      <c r="AE140" s="36">
        <f>IFERROR(VLOOKUP($A140,Round27[],5,FALSE), 0)</f>
        <v>0</v>
      </c>
      <c r="AF140" s="36">
        <f>IFERROR(VLOOKUP($A140,Round28[],5,FALSE), 0)</f>
        <v>0</v>
      </c>
      <c r="AG140" s="36">
        <f>IFERROR(VLOOKUP($A140,Round29[],5,FALSE), 0)</f>
        <v>0</v>
      </c>
      <c r="AH140" s="36">
        <f>IFERROR(VLOOKUP($A140,Round30[],5,FALSE), 0)</f>
        <v>0</v>
      </c>
      <c r="AI140" s="36">
        <f>IFERROR(VLOOKUP($A140,Round31[],5,FALSE), 0)</f>
        <v>0</v>
      </c>
      <c r="AJ140" s="36">
        <f>IFERROR(VLOOKUP($A140,Round32[],5,FALSE), 0)</f>
        <v>0</v>
      </c>
      <c r="AK140" s="36">
        <f>IFERROR(VLOOKUP($A140,Round33[],5,FALSE), 0)</f>
        <v>0</v>
      </c>
      <c r="AL140" s="36">
        <f>IFERROR(VLOOKUP($A140,Round34[],5,FALSE), 0)</f>
        <v>0</v>
      </c>
      <c r="AM140" s="36">
        <f>IFERROR(VLOOKUP($A140,Round35[],5,FALSE), 0)</f>
        <v>0</v>
      </c>
      <c r="AN140" s="36">
        <f>IFERROR(VLOOKUP($A140,Round36[],5,FALSE), 0)</f>
        <v>0</v>
      </c>
      <c r="AO140" s="36">
        <f>IFERROR(VLOOKUP($A140,Round37[],5,FALSE), 0)</f>
        <v>0</v>
      </c>
      <c r="AP140" s="36">
        <f>IFERROR(VLOOKUP($A140,Round38[],5,FALSE), 0)</f>
        <v>0</v>
      </c>
      <c r="AQ140" s="36">
        <f>IFERROR(VLOOKUP($A140,Round39[],5,FALSE), 0)</f>
        <v>0</v>
      </c>
      <c r="AR140" s="36">
        <f>IFERROR(VLOOKUP($A140,Round40[],5,FALSE), 0)</f>
        <v>0</v>
      </c>
      <c r="AS140" s="36">
        <f>IFERROR(VLOOKUP($A140,Round41[],5,FALSE), 0)</f>
        <v>0</v>
      </c>
      <c r="AT140" s="36">
        <f>IFERROR(VLOOKUP($A140,Round42[],5,FALSE), 0)</f>
        <v>0</v>
      </c>
      <c r="AU140" s="36">
        <f>IFERROR(VLOOKUP($A140,Round43[],5,FALSE), 0)</f>
        <v>0</v>
      </c>
      <c r="AV140" s="36">
        <f>IFERROR(VLOOKUP($A140,Round44[],5,FALSE), 0)</f>
        <v>0</v>
      </c>
      <c r="AW140" s="36">
        <f>IFERROR(VLOOKUP($A140,Round45[],5,FALSE), 0)</f>
        <v>0</v>
      </c>
      <c r="AX140" s="36">
        <f>IFERROR(VLOOKUP($A140,Round46[],5,FALSE), 0)</f>
        <v>0</v>
      </c>
      <c r="AY140" s="36">
        <f>IFERROR(VLOOKUP($A140,Round47[],5,FALSE), 0)</f>
        <v>0</v>
      </c>
      <c r="AZ140" s="36">
        <f>IFERROR(VLOOKUP($A140,Round48[],5,FALSE), 0)</f>
        <v>0</v>
      </c>
      <c r="BA140" s="36">
        <f>IFERROR(VLOOKUP($A140,Round49[],5,FALSE), 0)</f>
        <v>0</v>
      </c>
      <c r="BB140" s="36">
        <f>IFERROR(VLOOKUP($A140,Round50[],5,FALSE), 0)</f>
        <v>0</v>
      </c>
      <c r="BC140" s="36">
        <f>IFERROR(VLOOKUP($A140,Round51[],5,FALSE), 0)</f>
        <v>0</v>
      </c>
      <c r="BD140" s="36">
        <f>IFERROR(VLOOKUP($A140,Round52[],5,FALSE), 0)</f>
        <v>0</v>
      </c>
      <c r="BE140" s="36">
        <f>IFERROR(VLOOKUP($A140,Round53[],5,FALSE), 0)</f>
        <v>0</v>
      </c>
      <c r="BF140" s="36">
        <f>IFERROR(VLOOKUP($A140,Round54[],5,FALSE), 0)</f>
        <v>0</v>
      </c>
      <c r="BG140" s="36">
        <f>IFERROR(VLOOKUP($A140,Round55[],5,FALSE), 0)</f>
        <v>0</v>
      </c>
      <c r="BH140" s="36">
        <f>IFERROR(VLOOKUP($A140,Round56[],5,FALSE), 0)</f>
        <v>0</v>
      </c>
      <c r="BI140" s="36">
        <f>IFERROR(VLOOKUP($A140,Round57[],5,FALSE), 0)</f>
        <v>0</v>
      </c>
      <c r="BJ140" s="36">
        <f>IFERROR(VLOOKUP($A140,Round58[],5,FALSE), 0)</f>
        <v>0</v>
      </c>
      <c r="BK140" s="36">
        <f>IFERROR(VLOOKUP($A140,Round59[],5,FALSE), 0)</f>
        <v>0</v>
      </c>
      <c r="BL140" s="36">
        <f>IFERROR(VLOOKUP($A140,Round60[],5,FALSE), 0)</f>
        <v>0</v>
      </c>
      <c r="BM140" s="36">
        <f>IFERROR(VLOOKUP($A140,Round61[],5,FALSE), 0)</f>
        <v>0</v>
      </c>
      <c r="BN140" s="36">
        <f>IFERROR(VLOOKUP($A140,Round62[],5,FALSE), 0)</f>
        <v>0</v>
      </c>
    </row>
    <row r="141" spans="1:66" ht="22.5" x14ac:dyDescent="0.25">
      <c r="A141" s="1">
        <v>26706</v>
      </c>
      <c r="B141" s="39" t="s">
        <v>239</v>
      </c>
      <c r="C141" s="37">
        <f xml:space="preserve"> SUM(TotalPoints[[#This Row],[دور 1]:[دور 62]])</f>
        <v>2</v>
      </c>
      <c r="D141" s="42">
        <f>COUNTIF(TotalPoints[[#This Row],[دور 1]:[دور 62]], "&gt;0")</f>
        <v>1</v>
      </c>
      <c r="E141" s="36">
        <f>IFERROR(VLOOKUP($A141,Round01[],5,FALSE), 0)</f>
        <v>0</v>
      </c>
      <c r="F141" s="36">
        <f>IFERROR(VLOOKUP($A141,Round02[],5,FALSE), 0)</f>
        <v>0</v>
      </c>
      <c r="G141" s="36">
        <f>IFERROR(VLOOKUP($A141,Round03[],5,FALSE), 0)</f>
        <v>0</v>
      </c>
      <c r="H141" s="36">
        <f>IFERROR(VLOOKUP($A141,Round04[],5,FALSE), 0)</f>
        <v>0</v>
      </c>
      <c r="I141" s="36">
        <f>IFERROR(VLOOKUP($A141,Round05[],5,FALSE), 0)</f>
        <v>0</v>
      </c>
      <c r="J141" s="36">
        <f>IFERROR(VLOOKUP($A141,Round06[],5,FALSE), 0)</f>
        <v>0</v>
      </c>
      <c r="K141" s="36">
        <f>IFERROR(VLOOKUP($A141,Round07[],5,FALSE), 0)</f>
        <v>0</v>
      </c>
      <c r="L141" s="36">
        <f>IFERROR(VLOOKUP($A141,Round08[],5,FALSE), 0)</f>
        <v>0</v>
      </c>
      <c r="M141" s="36">
        <f>IFERROR(VLOOKUP($A141,Round09[],5,FALSE), 0)</f>
        <v>0</v>
      </c>
      <c r="N141" s="36">
        <f>IFERROR(VLOOKUP($A141,Round10[],5,FALSE), 0)</f>
        <v>0</v>
      </c>
      <c r="O141" s="36">
        <f>IFERROR(VLOOKUP($A141,Round11[],5,FALSE), 0)</f>
        <v>2</v>
      </c>
      <c r="P141" s="36">
        <f>IFERROR(VLOOKUP($A141,Round12[],5,FALSE), 0)</f>
        <v>0</v>
      </c>
      <c r="Q141" s="36">
        <f>IFERROR(VLOOKUP($A141,Round13[],5,FALSE), 0)</f>
        <v>0</v>
      </c>
      <c r="R141" s="36">
        <f>IFERROR(VLOOKUP($A141,Round14[],5,FALSE), 0)</f>
        <v>0</v>
      </c>
      <c r="S141" s="36">
        <f>IFERROR(VLOOKUP($A141,Round15[],5,FALSE), 0)</f>
        <v>0</v>
      </c>
      <c r="T141" s="36">
        <f>IFERROR(VLOOKUP($A141,Round16[],5,FALSE), 0)</f>
        <v>0</v>
      </c>
      <c r="U141" s="36">
        <f>IFERROR(VLOOKUP($A141,Round17[],5,FALSE), 0)</f>
        <v>0</v>
      </c>
      <c r="V141" s="36">
        <f>IFERROR(VLOOKUP($A141,Round18[],5,FALSE), 0)</f>
        <v>0</v>
      </c>
      <c r="W141" s="36">
        <f>IFERROR(VLOOKUP($A141,Round19[],5,FALSE), 0)</f>
        <v>0</v>
      </c>
      <c r="X141" s="36">
        <f>IFERROR(VLOOKUP($A141,Round20[],5,FALSE), 0)</f>
        <v>0</v>
      </c>
      <c r="Y141" s="36">
        <f>IFERROR(VLOOKUP($A141,Round21[],5,FALSE), 0)</f>
        <v>0</v>
      </c>
      <c r="Z141" s="36">
        <f>IFERROR(VLOOKUP($A141,Round22[],5,FALSE), 0)</f>
        <v>0</v>
      </c>
      <c r="AA141" s="36">
        <f>IFERROR(VLOOKUP($A141,Round23[],5,FALSE), 0)</f>
        <v>0</v>
      </c>
      <c r="AB141" s="36">
        <f>IFERROR(VLOOKUP($A141,'دور 24'!$A$2:$E$41,5,FALSE), 0)</f>
        <v>0</v>
      </c>
      <c r="AC141" s="36">
        <f>IFERROR(VLOOKUP($A141,Round25[],5,FALSE), 0)</f>
        <v>0</v>
      </c>
      <c r="AD141" s="36">
        <f>IFERROR(VLOOKUP($A141,Round26[],5,FALSE), 0)</f>
        <v>0</v>
      </c>
      <c r="AE141" s="36">
        <f>IFERROR(VLOOKUP($A141,Round27[],5,FALSE), 0)</f>
        <v>0</v>
      </c>
      <c r="AF141" s="36">
        <f>IFERROR(VLOOKUP($A141,Round28[],5,FALSE), 0)</f>
        <v>0</v>
      </c>
      <c r="AG141" s="36">
        <f>IFERROR(VLOOKUP($A141,Round29[],5,FALSE), 0)</f>
        <v>0</v>
      </c>
      <c r="AH141" s="36">
        <f>IFERROR(VLOOKUP($A141,Round30[],5,FALSE), 0)</f>
        <v>0</v>
      </c>
      <c r="AI141" s="36">
        <f>IFERROR(VLOOKUP($A141,Round31[],5,FALSE), 0)</f>
        <v>0</v>
      </c>
      <c r="AJ141" s="36">
        <f>IFERROR(VLOOKUP($A141,Round32[],5,FALSE), 0)</f>
        <v>0</v>
      </c>
      <c r="AK141" s="36">
        <f>IFERROR(VLOOKUP($A141,Round33[],5,FALSE), 0)</f>
        <v>0</v>
      </c>
      <c r="AL141" s="36">
        <f>IFERROR(VLOOKUP($A141,Round34[],5,FALSE), 0)</f>
        <v>0</v>
      </c>
      <c r="AM141" s="36">
        <f>IFERROR(VLOOKUP($A141,Round35[],5,FALSE), 0)</f>
        <v>0</v>
      </c>
      <c r="AN141" s="36">
        <f>IFERROR(VLOOKUP($A141,Round36[],5,FALSE), 0)</f>
        <v>0</v>
      </c>
      <c r="AO141" s="36">
        <f>IFERROR(VLOOKUP($A141,Round37[],5,FALSE), 0)</f>
        <v>0</v>
      </c>
      <c r="AP141" s="36">
        <f>IFERROR(VLOOKUP($A141,Round38[],5,FALSE), 0)</f>
        <v>0</v>
      </c>
      <c r="AQ141" s="36">
        <f>IFERROR(VLOOKUP($A141,Round39[],5,FALSE), 0)</f>
        <v>0</v>
      </c>
      <c r="AR141" s="36">
        <f>IFERROR(VLOOKUP($A141,Round40[],5,FALSE), 0)</f>
        <v>0</v>
      </c>
      <c r="AS141" s="36">
        <f>IFERROR(VLOOKUP($A141,Round41[],5,FALSE), 0)</f>
        <v>0</v>
      </c>
      <c r="AT141" s="36">
        <f>IFERROR(VLOOKUP($A141,Round42[],5,FALSE), 0)</f>
        <v>0</v>
      </c>
      <c r="AU141" s="36">
        <f>IFERROR(VLOOKUP($A141,Round43[],5,FALSE), 0)</f>
        <v>0</v>
      </c>
      <c r="AV141" s="36">
        <f>IFERROR(VLOOKUP($A141,Round44[],5,FALSE), 0)</f>
        <v>0</v>
      </c>
      <c r="AW141" s="36">
        <f>IFERROR(VLOOKUP($A141,Round45[],5,FALSE), 0)</f>
        <v>0</v>
      </c>
      <c r="AX141" s="36">
        <f>IFERROR(VLOOKUP($A141,Round46[],5,FALSE), 0)</f>
        <v>0</v>
      </c>
      <c r="AY141" s="36">
        <f>IFERROR(VLOOKUP($A141,Round47[],5,FALSE), 0)</f>
        <v>0</v>
      </c>
      <c r="AZ141" s="36">
        <f>IFERROR(VLOOKUP($A141,Round48[],5,FALSE), 0)</f>
        <v>0</v>
      </c>
      <c r="BA141" s="36">
        <f>IFERROR(VLOOKUP($A141,Round49[],5,FALSE), 0)</f>
        <v>0</v>
      </c>
      <c r="BB141" s="36">
        <f>IFERROR(VLOOKUP($A141,Round50[],5,FALSE), 0)</f>
        <v>0</v>
      </c>
      <c r="BC141" s="36">
        <f>IFERROR(VLOOKUP($A141,Round51[],5,FALSE), 0)</f>
        <v>0</v>
      </c>
      <c r="BD141" s="36">
        <f>IFERROR(VLOOKUP($A141,Round52[],5,FALSE), 0)</f>
        <v>0</v>
      </c>
      <c r="BE141" s="36">
        <f>IFERROR(VLOOKUP($A141,Round53[],5,FALSE), 0)</f>
        <v>0</v>
      </c>
      <c r="BF141" s="36">
        <f>IFERROR(VLOOKUP($A141,Round54[],5,FALSE), 0)</f>
        <v>0</v>
      </c>
      <c r="BG141" s="36">
        <f>IFERROR(VLOOKUP($A141,Round55[],5,FALSE), 0)</f>
        <v>0</v>
      </c>
      <c r="BH141" s="36">
        <f>IFERROR(VLOOKUP($A141,Round56[],5,FALSE), 0)</f>
        <v>0</v>
      </c>
      <c r="BI141" s="36">
        <f>IFERROR(VLOOKUP($A141,Round57[],5,FALSE), 0)</f>
        <v>0</v>
      </c>
      <c r="BJ141" s="36">
        <f>IFERROR(VLOOKUP($A141,Round58[],5,FALSE), 0)</f>
        <v>0</v>
      </c>
      <c r="BK141" s="36">
        <f>IFERROR(VLOOKUP($A141,Round59[],5,FALSE), 0)</f>
        <v>0</v>
      </c>
      <c r="BL141" s="36">
        <f>IFERROR(VLOOKUP($A141,Round60[],5,FALSE), 0)</f>
        <v>0</v>
      </c>
      <c r="BM141" s="36">
        <f>IFERROR(VLOOKUP($A141,Round61[],5,FALSE), 0)</f>
        <v>0</v>
      </c>
      <c r="BN141" s="36">
        <f>IFERROR(VLOOKUP($A141,Round62[],5,FALSE), 0)</f>
        <v>0</v>
      </c>
    </row>
    <row r="142" spans="1:66" ht="22.5" x14ac:dyDescent="0.25">
      <c r="A142" s="1">
        <v>20579</v>
      </c>
      <c r="B142" s="39" t="s">
        <v>237</v>
      </c>
      <c r="C142" s="37">
        <f xml:space="preserve"> SUM(TotalPoints[[#This Row],[دور 1]:[دور 62]])</f>
        <v>2</v>
      </c>
      <c r="D142" s="42">
        <f>COUNTIF(TotalPoints[[#This Row],[دور 1]:[دور 62]], "&gt;0")</f>
        <v>1</v>
      </c>
      <c r="E142" s="36">
        <f>IFERROR(VLOOKUP($A142,Round01[],5,FALSE), 0)</f>
        <v>0</v>
      </c>
      <c r="F142" s="36">
        <f>IFERROR(VLOOKUP($A142,Round02[],5,FALSE), 0)</f>
        <v>0</v>
      </c>
      <c r="G142" s="36">
        <f>IFERROR(VLOOKUP($A142,Round03[],5,FALSE), 0)</f>
        <v>0</v>
      </c>
      <c r="H142" s="36">
        <f>IFERROR(VLOOKUP($A142,Round04[],5,FALSE), 0)</f>
        <v>0</v>
      </c>
      <c r="I142" s="36">
        <f>IFERROR(VLOOKUP($A142,Round05[],5,FALSE), 0)</f>
        <v>0</v>
      </c>
      <c r="J142" s="36">
        <f>IFERROR(VLOOKUP($A142,Round06[],5,FALSE), 0)</f>
        <v>0</v>
      </c>
      <c r="K142" s="36">
        <f>IFERROR(VLOOKUP($A142,Round07[],5,FALSE), 0)</f>
        <v>0</v>
      </c>
      <c r="L142" s="36">
        <f>IFERROR(VLOOKUP($A142,Round08[],5,FALSE), 0)</f>
        <v>2</v>
      </c>
      <c r="M142" s="36">
        <f>IFERROR(VLOOKUP($A142,Round09[],5,FALSE), 0)</f>
        <v>0</v>
      </c>
      <c r="N142" s="36">
        <f>IFERROR(VLOOKUP($A142,Round10[],5,FALSE), 0)</f>
        <v>0</v>
      </c>
      <c r="O142" s="36">
        <f>IFERROR(VLOOKUP($A142,Round11[],5,FALSE), 0)</f>
        <v>0</v>
      </c>
      <c r="P142" s="36">
        <f>IFERROR(VLOOKUP($A142,Round12[],5,FALSE), 0)</f>
        <v>0</v>
      </c>
      <c r="Q142" s="36">
        <f>IFERROR(VLOOKUP($A142,Round13[],5,FALSE), 0)</f>
        <v>0</v>
      </c>
      <c r="R142" s="36">
        <f>IFERROR(VLOOKUP($A142,Round14[],5,FALSE), 0)</f>
        <v>0</v>
      </c>
      <c r="S142" s="36">
        <f>IFERROR(VLOOKUP($A142,Round15[],5,FALSE), 0)</f>
        <v>0</v>
      </c>
      <c r="T142" s="36">
        <f>IFERROR(VLOOKUP($A142,Round16[],5,FALSE), 0)</f>
        <v>0</v>
      </c>
      <c r="U142" s="36">
        <f>IFERROR(VLOOKUP($A142,Round17[],5,FALSE), 0)</f>
        <v>0</v>
      </c>
      <c r="V142" s="36">
        <f>IFERROR(VLOOKUP($A142,Round18[],5,FALSE), 0)</f>
        <v>0</v>
      </c>
      <c r="W142" s="36">
        <f>IFERROR(VLOOKUP($A142,Round19[],5,FALSE), 0)</f>
        <v>0</v>
      </c>
      <c r="X142" s="36">
        <f>IFERROR(VLOOKUP($A142,Round20[],5,FALSE), 0)</f>
        <v>0</v>
      </c>
      <c r="Y142" s="36">
        <f>IFERROR(VLOOKUP($A142,Round21[],5,FALSE), 0)</f>
        <v>0</v>
      </c>
      <c r="Z142" s="36">
        <f>IFERROR(VLOOKUP($A142,Round22[],5,FALSE), 0)</f>
        <v>0</v>
      </c>
      <c r="AA142" s="36">
        <f>IFERROR(VLOOKUP($A142,Round23[],5,FALSE), 0)</f>
        <v>0</v>
      </c>
      <c r="AB142" s="36">
        <f>IFERROR(VLOOKUP($A142,'دور 24'!$A$2:$E$41,5,FALSE), 0)</f>
        <v>0</v>
      </c>
      <c r="AC142" s="36">
        <f>IFERROR(VLOOKUP($A142,Round25[],5,FALSE), 0)</f>
        <v>0</v>
      </c>
      <c r="AD142" s="36">
        <f>IFERROR(VLOOKUP($A142,Round26[],5,FALSE), 0)</f>
        <v>0</v>
      </c>
      <c r="AE142" s="36">
        <f>IFERROR(VLOOKUP($A142,Round27[],5,FALSE), 0)</f>
        <v>0</v>
      </c>
      <c r="AF142" s="36">
        <f>IFERROR(VLOOKUP($A142,Round28[],5,FALSE), 0)</f>
        <v>0</v>
      </c>
      <c r="AG142" s="36">
        <f>IFERROR(VLOOKUP($A142,Round29[],5,FALSE), 0)</f>
        <v>0</v>
      </c>
      <c r="AH142" s="36">
        <f>IFERROR(VLOOKUP($A142,Round30[],5,FALSE), 0)</f>
        <v>0</v>
      </c>
      <c r="AI142" s="36">
        <f>IFERROR(VLOOKUP($A142,Round31[],5,FALSE), 0)</f>
        <v>0</v>
      </c>
      <c r="AJ142" s="36">
        <f>IFERROR(VLOOKUP($A142,Round32[],5,FALSE), 0)</f>
        <v>0</v>
      </c>
      <c r="AK142" s="36">
        <f>IFERROR(VLOOKUP($A142,Round33[],5,FALSE), 0)</f>
        <v>0</v>
      </c>
      <c r="AL142" s="36">
        <f>IFERROR(VLOOKUP($A142,Round34[],5,FALSE), 0)</f>
        <v>0</v>
      </c>
      <c r="AM142" s="36">
        <f>IFERROR(VLOOKUP($A142,Round35[],5,FALSE), 0)</f>
        <v>0</v>
      </c>
      <c r="AN142" s="36">
        <f>IFERROR(VLOOKUP($A142,Round36[],5,FALSE), 0)</f>
        <v>0</v>
      </c>
      <c r="AO142" s="36">
        <f>IFERROR(VLOOKUP($A142,Round37[],5,FALSE), 0)</f>
        <v>0</v>
      </c>
      <c r="AP142" s="36">
        <f>IFERROR(VLOOKUP($A142,Round38[],5,FALSE), 0)</f>
        <v>0</v>
      </c>
      <c r="AQ142" s="36">
        <f>IFERROR(VLOOKUP($A142,Round39[],5,FALSE), 0)</f>
        <v>0</v>
      </c>
      <c r="AR142" s="36">
        <f>IFERROR(VLOOKUP($A142,Round40[],5,FALSE), 0)</f>
        <v>0</v>
      </c>
      <c r="AS142" s="36">
        <f>IFERROR(VLOOKUP($A142,Round41[],5,FALSE), 0)</f>
        <v>0</v>
      </c>
      <c r="AT142" s="36">
        <f>IFERROR(VLOOKUP($A142,Round42[],5,FALSE), 0)</f>
        <v>0</v>
      </c>
      <c r="AU142" s="36">
        <f>IFERROR(VLOOKUP($A142,Round43[],5,FALSE), 0)</f>
        <v>0</v>
      </c>
      <c r="AV142" s="36">
        <f>IFERROR(VLOOKUP($A142,Round44[],5,FALSE), 0)</f>
        <v>0</v>
      </c>
      <c r="AW142" s="36">
        <f>IFERROR(VLOOKUP($A142,Round45[],5,FALSE), 0)</f>
        <v>0</v>
      </c>
      <c r="AX142" s="36">
        <f>IFERROR(VLOOKUP($A142,Round46[],5,FALSE), 0)</f>
        <v>0</v>
      </c>
      <c r="AY142" s="36">
        <f>IFERROR(VLOOKUP($A142,Round47[],5,FALSE), 0)</f>
        <v>0</v>
      </c>
      <c r="AZ142" s="36">
        <f>IFERROR(VLOOKUP($A142,Round48[],5,FALSE), 0)</f>
        <v>0</v>
      </c>
      <c r="BA142" s="36">
        <f>IFERROR(VLOOKUP($A142,Round49[],5,FALSE), 0)</f>
        <v>0</v>
      </c>
      <c r="BB142" s="36">
        <f>IFERROR(VLOOKUP($A142,Round50[],5,FALSE), 0)</f>
        <v>0</v>
      </c>
      <c r="BC142" s="36">
        <f>IFERROR(VLOOKUP($A142,Round51[],5,FALSE), 0)</f>
        <v>0</v>
      </c>
      <c r="BD142" s="36">
        <f>IFERROR(VLOOKUP($A142,Round52[],5,FALSE), 0)</f>
        <v>0</v>
      </c>
      <c r="BE142" s="36">
        <f>IFERROR(VLOOKUP($A142,Round53[],5,FALSE), 0)</f>
        <v>0</v>
      </c>
      <c r="BF142" s="36">
        <f>IFERROR(VLOOKUP($A142,Round54[],5,FALSE), 0)</f>
        <v>0</v>
      </c>
      <c r="BG142" s="36">
        <f>IFERROR(VLOOKUP($A142,Round55[],5,FALSE), 0)</f>
        <v>0</v>
      </c>
      <c r="BH142" s="36">
        <f>IFERROR(VLOOKUP($A142,Round56[],5,FALSE), 0)</f>
        <v>0</v>
      </c>
      <c r="BI142" s="36">
        <f>IFERROR(VLOOKUP($A142,Round57[],5,FALSE), 0)</f>
        <v>0</v>
      </c>
      <c r="BJ142" s="36">
        <f>IFERROR(VLOOKUP($A142,Round58[],5,FALSE), 0)</f>
        <v>0</v>
      </c>
      <c r="BK142" s="36">
        <f>IFERROR(VLOOKUP($A142,Round59[],5,FALSE), 0)</f>
        <v>0</v>
      </c>
      <c r="BL142" s="36">
        <f>IFERROR(VLOOKUP($A142,Round60[],5,FALSE), 0)</f>
        <v>0</v>
      </c>
      <c r="BM142" s="36">
        <f>IFERROR(VLOOKUP($A142,Round61[],5,FALSE), 0)</f>
        <v>0</v>
      </c>
      <c r="BN142" s="36">
        <f>IFERROR(VLOOKUP($A142,Round62[],5,FALSE), 0)</f>
        <v>0</v>
      </c>
    </row>
    <row r="143" spans="1:66" ht="22.5" x14ac:dyDescent="0.25">
      <c r="A143" s="1">
        <v>19186</v>
      </c>
      <c r="B143" s="39" t="s">
        <v>117</v>
      </c>
      <c r="C143" s="37">
        <f xml:space="preserve"> SUM(TotalPoints[[#This Row],[دور 1]:[دور 62]])</f>
        <v>2</v>
      </c>
      <c r="D143" s="42">
        <f>COUNTIF(TotalPoints[[#This Row],[دور 1]:[دور 62]], "&gt;0")</f>
        <v>2</v>
      </c>
      <c r="E143" s="36">
        <f>IFERROR(VLOOKUP($A143,Round01[],5,FALSE), 0)</f>
        <v>1</v>
      </c>
      <c r="F143" s="36">
        <f>IFERROR(VLOOKUP($A143,Round02[],5,FALSE), 0)</f>
        <v>0</v>
      </c>
      <c r="G143" s="36">
        <f>IFERROR(VLOOKUP($A143,Round03[],5,FALSE), 0)</f>
        <v>0</v>
      </c>
      <c r="H143" s="36">
        <f>IFERROR(VLOOKUP($A143,Round04[],5,FALSE), 0)</f>
        <v>0</v>
      </c>
      <c r="I143" s="36">
        <f>IFERROR(VLOOKUP($A143,Round05[],5,FALSE), 0)</f>
        <v>0</v>
      </c>
      <c r="J143" s="36">
        <f>IFERROR(VLOOKUP($A143,Round06[],5,FALSE), 0)</f>
        <v>0</v>
      </c>
      <c r="K143" s="1">
        <f>IFERROR(VLOOKUP($A143,Round07[],5,FALSE), 0)</f>
        <v>0</v>
      </c>
      <c r="L143" s="1">
        <f>IFERROR(VLOOKUP($A143,Round08[],5,FALSE), 0)</f>
        <v>1</v>
      </c>
      <c r="M143" s="1">
        <f>IFERROR(VLOOKUP($A143,Round09[],5,FALSE), 0)</f>
        <v>0</v>
      </c>
      <c r="N143" s="1">
        <f>IFERROR(VLOOKUP($A143,Round10[],5,FALSE), 0)</f>
        <v>0</v>
      </c>
      <c r="O143" s="1">
        <f>IFERROR(VLOOKUP($A143,Round11[],5,FALSE), 0)</f>
        <v>0</v>
      </c>
      <c r="P143" s="1">
        <f>IFERROR(VLOOKUP($A143,Round12[],5,FALSE), 0)</f>
        <v>0</v>
      </c>
      <c r="Q143" s="1">
        <f>IFERROR(VLOOKUP($A143,Round13[],5,FALSE), 0)</f>
        <v>0</v>
      </c>
      <c r="R143" s="1">
        <f>IFERROR(VLOOKUP($A143,Round14[],5,FALSE), 0)</f>
        <v>0</v>
      </c>
      <c r="S143" s="1">
        <f>IFERROR(VLOOKUP($A143,Round15[],5,FALSE), 0)</f>
        <v>0</v>
      </c>
      <c r="T143" s="1">
        <f>IFERROR(VLOOKUP($A143,Round16[],5,FALSE), 0)</f>
        <v>0</v>
      </c>
      <c r="U143" s="1">
        <f>IFERROR(VLOOKUP($A143,Round17[],5,FALSE), 0)</f>
        <v>0</v>
      </c>
      <c r="V143" s="1">
        <f>IFERROR(VLOOKUP($A143,Round18[],5,FALSE), 0)</f>
        <v>0</v>
      </c>
      <c r="W143" s="1">
        <f>IFERROR(VLOOKUP($A143,Round19[],5,FALSE), 0)</f>
        <v>0</v>
      </c>
      <c r="X143" s="1">
        <f>IFERROR(VLOOKUP($A143,Round20[],5,FALSE), 0)</f>
        <v>0</v>
      </c>
      <c r="Y143" s="1">
        <f>IFERROR(VLOOKUP($A143,Round21[],5,FALSE), 0)</f>
        <v>0</v>
      </c>
      <c r="Z143" s="1">
        <f>IFERROR(VLOOKUP($A143,Round22[],5,FALSE), 0)</f>
        <v>0</v>
      </c>
      <c r="AA143" s="1">
        <f>IFERROR(VLOOKUP($A143,Round23[],5,FALSE), 0)</f>
        <v>0</v>
      </c>
      <c r="AB143" s="1">
        <f>IFERROR(VLOOKUP($A143,'دور 24'!$A$2:$E$41,5,FALSE), 0)</f>
        <v>0</v>
      </c>
      <c r="AC143" s="1">
        <f>IFERROR(VLOOKUP($A143,Round25[],5,FALSE), 0)</f>
        <v>0</v>
      </c>
      <c r="AD143" s="1">
        <f>IFERROR(VLOOKUP($A143,Round26[],5,FALSE), 0)</f>
        <v>0</v>
      </c>
      <c r="AE143" s="1">
        <f>IFERROR(VLOOKUP($A143,Round27[],5,FALSE), 0)</f>
        <v>0</v>
      </c>
      <c r="AF143" s="1">
        <f>IFERROR(VLOOKUP($A143,Round28[],5,FALSE), 0)</f>
        <v>0</v>
      </c>
      <c r="AG143" s="1">
        <f>IFERROR(VLOOKUP($A143,Round29[],5,FALSE), 0)</f>
        <v>0</v>
      </c>
      <c r="AH143" s="1">
        <f>IFERROR(VLOOKUP($A143,Round30[],5,FALSE), 0)</f>
        <v>0</v>
      </c>
      <c r="AI143" s="1">
        <f>IFERROR(VLOOKUP($A143,Round31[],5,FALSE), 0)</f>
        <v>0</v>
      </c>
      <c r="AJ143" s="1">
        <f>IFERROR(VLOOKUP($A143,Round32[],5,FALSE), 0)</f>
        <v>0</v>
      </c>
      <c r="AK143" s="1">
        <f>IFERROR(VLOOKUP($A143,Round33[],5,FALSE), 0)</f>
        <v>0</v>
      </c>
      <c r="AL143" s="1">
        <f>IFERROR(VLOOKUP($A143,Round34[],5,FALSE), 0)</f>
        <v>0</v>
      </c>
      <c r="AM143" s="1">
        <f>IFERROR(VLOOKUP($A143,Round35[],5,FALSE), 0)</f>
        <v>0</v>
      </c>
      <c r="AN143" s="1">
        <f>IFERROR(VLOOKUP($A143,Round36[],5,FALSE), 0)</f>
        <v>0</v>
      </c>
      <c r="AO143" s="1">
        <f>IFERROR(VLOOKUP($A143,Round37[],5,FALSE), 0)</f>
        <v>0</v>
      </c>
      <c r="AP143" s="1">
        <f>IFERROR(VLOOKUP($A143,Round38[],5,FALSE), 0)</f>
        <v>0</v>
      </c>
      <c r="AQ143" s="1">
        <f>IFERROR(VLOOKUP($A143,Round39[],5,FALSE), 0)</f>
        <v>0</v>
      </c>
      <c r="AR143" s="1">
        <f>IFERROR(VLOOKUP($A143,Round40[],5,FALSE), 0)</f>
        <v>0</v>
      </c>
      <c r="AS143" s="1">
        <f>IFERROR(VLOOKUP($A143,Round41[],5,FALSE), 0)</f>
        <v>0</v>
      </c>
      <c r="AT143" s="1">
        <f>IFERROR(VLOOKUP($A143,Round42[],5,FALSE), 0)</f>
        <v>0</v>
      </c>
      <c r="AU143" s="1">
        <f>IFERROR(VLOOKUP($A143,Round43[],5,FALSE), 0)</f>
        <v>0</v>
      </c>
      <c r="AV143" s="1">
        <f>IFERROR(VLOOKUP($A143,Round44[],5,FALSE), 0)</f>
        <v>0</v>
      </c>
      <c r="AW143" s="1">
        <f>IFERROR(VLOOKUP($A143,Round45[],5,FALSE), 0)</f>
        <v>0</v>
      </c>
      <c r="AX143" s="1">
        <f>IFERROR(VLOOKUP($A143,Round46[],5,FALSE), 0)</f>
        <v>0</v>
      </c>
      <c r="AY143" s="1">
        <f>IFERROR(VLOOKUP($A143,Round47[],5,FALSE), 0)</f>
        <v>0</v>
      </c>
      <c r="AZ143" s="1">
        <f>IFERROR(VLOOKUP($A143,Round48[],5,FALSE), 0)</f>
        <v>0</v>
      </c>
      <c r="BA143" s="1">
        <f>IFERROR(VLOOKUP($A143,Round49[],5,FALSE), 0)</f>
        <v>0</v>
      </c>
      <c r="BB143" s="1">
        <f>IFERROR(VLOOKUP($A143,Round50[],5,FALSE), 0)</f>
        <v>0</v>
      </c>
      <c r="BC143" s="1">
        <f>IFERROR(VLOOKUP($A143,Round51[],5,FALSE), 0)</f>
        <v>0</v>
      </c>
      <c r="BD143" s="1">
        <f>IFERROR(VLOOKUP($A143,Round52[],5,FALSE), 0)</f>
        <v>0</v>
      </c>
      <c r="BE143" s="1">
        <f>IFERROR(VLOOKUP($A143,Round53[],5,FALSE), 0)</f>
        <v>0</v>
      </c>
      <c r="BF143" s="1">
        <f>IFERROR(VLOOKUP($A143,Round54[],5,FALSE), 0)</f>
        <v>0</v>
      </c>
      <c r="BG143" s="1">
        <f>IFERROR(VLOOKUP($A143,Round55[],5,FALSE), 0)</f>
        <v>0</v>
      </c>
      <c r="BH143" s="1">
        <f>IFERROR(VLOOKUP($A143,Round56[],5,FALSE), 0)</f>
        <v>0</v>
      </c>
      <c r="BI143" s="1">
        <f>IFERROR(VLOOKUP($A143,Round57[],5,FALSE), 0)</f>
        <v>0</v>
      </c>
      <c r="BJ143" s="1">
        <f>IFERROR(VLOOKUP($A143,Round58[],5,FALSE), 0)</f>
        <v>0</v>
      </c>
      <c r="BK143" s="1">
        <f>IFERROR(VLOOKUP($A143,Round59[],5,FALSE), 0)</f>
        <v>0</v>
      </c>
      <c r="BL143" s="1">
        <f>IFERROR(VLOOKUP($A143,Round60[],5,FALSE), 0)</f>
        <v>0</v>
      </c>
      <c r="BM143" s="36">
        <f>IFERROR(VLOOKUP($A143,Round61[],5,FALSE), 0)</f>
        <v>0</v>
      </c>
      <c r="BN143" s="36">
        <f>IFERROR(VLOOKUP($A143,Round62[],5,FALSE), 0)</f>
        <v>0</v>
      </c>
    </row>
    <row r="144" spans="1:66" ht="22.5" x14ac:dyDescent="0.25">
      <c r="A144" s="1">
        <v>29683</v>
      </c>
      <c r="B144" s="39" t="s">
        <v>221</v>
      </c>
      <c r="C144" s="37">
        <f xml:space="preserve"> SUM(TotalPoints[[#This Row],[دور 1]:[دور 62]])</f>
        <v>2</v>
      </c>
      <c r="D144" s="42">
        <f>COUNTIF(TotalPoints[[#This Row],[دور 1]:[دور 62]], "&gt;0")</f>
        <v>1</v>
      </c>
      <c r="E144" s="36">
        <f>IFERROR(VLOOKUP($A144,Round01[],5,FALSE), 0)</f>
        <v>0</v>
      </c>
      <c r="F144" s="36">
        <f>IFERROR(VLOOKUP($A144,Round02[],5,FALSE), 0)</f>
        <v>0</v>
      </c>
      <c r="G144" s="36">
        <f>IFERROR(VLOOKUP($A144,Round03[],5,FALSE), 0)</f>
        <v>0</v>
      </c>
      <c r="H144" s="36">
        <f>IFERROR(VLOOKUP($A144,Round04[],5,FALSE), 0)</f>
        <v>0</v>
      </c>
      <c r="I144" s="36">
        <f>IFERROR(VLOOKUP($A144,Round05[],5,FALSE), 0)</f>
        <v>0</v>
      </c>
      <c r="J144" s="36">
        <f>IFERROR(VLOOKUP($A144,Round06[],5,FALSE), 0)</f>
        <v>2</v>
      </c>
      <c r="K144" s="36">
        <f>IFERROR(VLOOKUP($A144,Round07[],5,FALSE), 0)</f>
        <v>0</v>
      </c>
      <c r="L144" s="36">
        <f>IFERROR(VLOOKUP($A144,Round08[],5,FALSE), 0)</f>
        <v>0</v>
      </c>
      <c r="M144" s="36">
        <f>IFERROR(VLOOKUP($A144,Round09[],5,FALSE), 0)</f>
        <v>0</v>
      </c>
      <c r="N144" s="36">
        <f>IFERROR(VLOOKUP($A144,Round10[],5,FALSE), 0)</f>
        <v>0</v>
      </c>
      <c r="O144" s="36">
        <f>IFERROR(VLOOKUP($A144,Round11[],5,FALSE), 0)</f>
        <v>0</v>
      </c>
      <c r="P144" s="36">
        <f>IFERROR(VLOOKUP($A144,Round12[],5,FALSE), 0)</f>
        <v>0</v>
      </c>
      <c r="Q144" s="36">
        <f>IFERROR(VLOOKUP($A144,Round13[],5,FALSE), 0)</f>
        <v>0</v>
      </c>
      <c r="R144" s="36">
        <f>IFERROR(VLOOKUP($A144,Round14[],5,FALSE), 0)</f>
        <v>0</v>
      </c>
      <c r="S144" s="36">
        <f>IFERROR(VLOOKUP($A144,Round15[],5,FALSE), 0)</f>
        <v>0</v>
      </c>
      <c r="T144" s="36">
        <f>IFERROR(VLOOKUP($A144,Round16[],5,FALSE), 0)</f>
        <v>0</v>
      </c>
      <c r="U144" s="36">
        <f>IFERROR(VLOOKUP($A144,Round17[],5,FALSE), 0)</f>
        <v>0</v>
      </c>
      <c r="V144" s="36">
        <f>IFERROR(VLOOKUP($A144,Round18[],5,FALSE), 0)</f>
        <v>0</v>
      </c>
      <c r="W144" s="36">
        <f>IFERROR(VLOOKUP($A144,Round19[],5,FALSE), 0)</f>
        <v>0</v>
      </c>
      <c r="X144" s="36">
        <f>IFERROR(VLOOKUP($A144,Round20[],5,FALSE), 0)</f>
        <v>0</v>
      </c>
      <c r="Y144" s="36">
        <f>IFERROR(VLOOKUP($A144,Round21[],5,FALSE), 0)</f>
        <v>0</v>
      </c>
      <c r="Z144" s="36">
        <f>IFERROR(VLOOKUP($A144,Round22[],5,FALSE), 0)</f>
        <v>0</v>
      </c>
      <c r="AA144" s="36">
        <f>IFERROR(VLOOKUP($A144,Round23[],5,FALSE), 0)</f>
        <v>0</v>
      </c>
      <c r="AB144" s="36">
        <f>IFERROR(VLOOKUP($A144,'دور 24'!$A$2:$E$41,5,FALSE), 0)</f>
        <v>0</v>
      </c>
      <c r="AC144" s="36">
        <f>IFERROR(VLOOKUP($A144,Round25[],5,FALSE), 0)</f>
        <v>0</v>
      </c>
      <c r="AD144" s="36">
        <f>IFERROR(VLOOKUP($A144,Round26[],5,FALSE), 0)</f>
        <v>0</v>
      </c>
      <c r="AE144" s="36">
        <f>IFERROR(VLOOKUP($A144,Round27[],5,FALSE), 0)</f>
        <v>0</v>
      </c>
      <c r="AF144" s="36">
        <f>IFERROR(VLOOKUP($A144,Round28[],5,FALSE), 0)</f>
        <v>0</v>
      </c>
      <c r="AG144" s="36">
        <f>IFERROR(VLOOKUP($A144,Round29[],5,FALSE), 0)</f>
        <v>0</v>
      </c>
      <c r="AH144" s="36">
        <f>IFERROR(VLOOKUP($A144,Round30[],5,FALSE), 0)</f>
        <v>0</v>
      </c>
      <c r="AI144" s="36">
        <f>IFERROR(VLOOKUP($A144,Round31[],5,FALSE), 0)</f>
        <v>0</v>
      </c>
      <c r="AJ144" s="36">
        <f>IFERROR(VLOOKUP($A144,Round32[],5,FALSE), 0)</f>
        <v>0</v>
      </c>
      <c r="AK144" s="36">
        <f>IFERROR(VLOOKUP($A144,Round33[],5,FALSE), 0)</f>
        <v>0</v>
      </c>
      <c r="AL144" s="36">
        <f>IFERROR(VLOOKUP($A144,Round34[],5,FALSE), 0)</f>
        <v>0</v>
      </c>
      <c r="AM144" s="36">
        <f>IFERROR(VLOOKUP($A144,Round35[],5,FALSE), 0)</f>
        <v>0</v>
      </c>
      <c r="AN144" s="36">
        <f>IFERROR(VLOOKUP($A144,Round36[],5,FALSE), 0)</f>
        <v>0</v>
      </c>
      <c r="AO144" s="36">
        <f>IFERROR(VLOOKUP($A144,Round37[],5,FALSE), 0)</f>
        <v>0</v>
      </c>
      <c r="AP144" s="36">
        <f>IFERROR(VLOOKUP($A144,Round38[],5,FALSE), 0)</f>
        <v>0</v>
      </c>
      <c r="AQ144" s="36">
        <f>IFERROR(VLOOKUP($A144,Round39[],5,FALSE), 0)</f>
        <v>0</v>
      </c>
      <c r="AR144" s="36">
        <f>IFERROR(VLOOKUP($A144,Round40[],5,FALSE), 0)</f>
        <v>0</v>
      </c>
      <c r="AS144" s="36">
        <f>IFERROR(VLOOKUP($A144,Round41[],5,FALSE), 0)</f>
        <v>0</v>
      </c>
      <c r="AT144" s="36">
        <f>IFERROR(VLOOKUP($A144,Round42[],5,FALSE), 0)</f>
        <v>0</v>
      </c>
      <c r="AU144" s="36">
        <f>IFERROR(VLOOKUP($A144,Round43[],5,FALSE), 0)</f>
        <v>0</v>
      </c>
      <c r="AV144" s="36">
        <f>IFERROR(VLOOKUP($A144,Round44[],5,FALSE), 0)</f>
        <v>0</v>
      </c>
      <c r="AW144" s="36">
        <f>IFERROR(VLOOKUP($A144,Round45[],5,FALSE), 0)</f>
        <v>0</v>
      </c>
      <c r="AX144" s="36">
        <f>IFERROR(VLOOKUP($A144,Round46[],5,FALSE), 0)</f>
        <v>0</v>
      </c>
      <c r="AY144" s="36">
        <f>IFERROR(VLOOKUP($A144,Round47[],5,FALSE), 0)</f>
        <v>0</v>
      </c>
      <c r="AZ144" s="36">
        <f>IFERROR(VLOOKUP($A144,Round48[],5,FALSE), 0)</f>
        <v>0</v>
      </c>
      <c r="BA144" s="36">
        <f>IFERROR(VLOOKUP($A144,Round49[],5,FALSE), 0)</f>
        <v>0</v>
      </c>
      <c r="BB144" s="36">
        <f>IFERROR(VLOOKUP($A144,Round50[],5,FALSE), 0)</f>
        <v>0</v>
      </c>
      <c r="BC144" s="36">
        <f>IFERROR(VLOOKUP($A144,Round51[],5,FALSE), 0)</f>
        <v>0</v>
      </c>
      <c r="BD144" s="36">
        <f>IFERROR(VLOOKUP($A144,Round52[],5,FALSE), 0)</f>
        <v>0</v>
      </c>
      <c r="BE144" s="36">
        <f>IFERROR(VLOOKUP($A144,Round53[],5,FALSE), 0)</f>
        <v>0</v>
      </c>
      <c r="BF144" s="36">
        <f>IFERROR(VLOOKUP($A144,Round54[],5,FALSE), 0)</f>
        <v>0</v>
      </c>
      <c r="BG144" s="36">
        <f>IFERROR(VLOOKUP($A144,Round55[],5,FALSE), 0)</f>
        <v>0</v>
      </c>
      <c r="BH144" s="36">
        <f>IFERROR(VLOOKUP($A144,Round56[],5,FALSE), 0)</f>
        <v>0</v>
      </c>
      <c r="BI144" s="36">
        <f>IFERROR(VLOOKUP($A144,Round57[],5,FALSE), 0)</f>
        <v>0</v>
      </c>
      <c r="BJ144" s="36">
        <f>IFERROR(VLOOKUP($A144,Round58[],5,FALSE), 0)</f>
        <v>0</v>
      </c>
      <c r="BK144" s="36">
        <f>IFERROR(VLOOKUP($A144,Round59[],5,FALSE), 0)</f>
        <v>0</v>
      </c>
      <c r="BL144" s="36">
        <f>IFERROR(VLOOKUP($A144,Round60[],5,FALSE), 0)</f>
        <v>0</v>
      </c>
      <c r="BM144" s="36">
        <f>IFERROR(VLOOKUP($A144,Round61[],5,FALSE), 0)</f>
        <v>0</v>
      </c>
      <c r="BN144" s="36">
        <f>IFERROR(VLOOKUP($A144,Round62[],5,FALSE), 0)</f>
        <v>0</v>
      </c>
    </row>
    <row r="145" spans="1:66" ht="22.5" x14ac:dyDescent="0.25">
      <c r="A145" s="1">
        <v>29576</v>
      </c>
      <c r="B145" s="39" t="s">
        <v>125</v>
      </c>
      <c r="C145" s="37">
        <f xml:space="preserve"> SUM(TotalPoints[[#This Row],[دور 1]:[دور 62]])</f>
        <v>2</v>
      </c>
      <c r="D145" s="42">
        <f>COUNTIF(TotalPoints[[#This Row],[دور 1]:[دور 62]], "&gt;0")</f>
        <v>1</v>
      </c>
      <c r="E145" s="36">
        <f>IFERROR(VLOOKUP($A145,Round01[],5,FALSE), 0)</f>
        <v>2</v>
      </c>
      <c r="F145" s="36">
        <f>IFERROR(VLOOKUP($A145,Round02[],5,FALSE), 0)</f>
        <v>0</v>
      </c>
      <c r="G145" s="36">
        <f>IFERROR(VLOOKUP($A145,Round03[],5,FALSE), 0)</f>
        <v>0</v>
      </c>
      <c r="H145" s="36">
        <f>IFERROR(VLOOKUP($A145,Round04[],5,FALSE), 0)</f>
        <v>0</v>
      </c>
      <c r="I145" s="36">
        <f>IFERROR(VLOOKUP($A145,Round05[],5,FALSE), 0)</f>
        <v>0</v>
      </c>
      <c r="J145" s="36">
        <f>IFERROR(VLOOKUP($A145,Round06[],5,FALSE), 0)</f>
        <v>0</v>
      </c>
      <c r="K145" s="36">
        <f>IFERROR(VLOOKUP($A145,Round07[],5,FALSE), 0)</f>
        <v>0</v>
      </c>
      <c r="L145" s="36">
        <f>IFERROR(VLOOKUP($A145,Round08[],5,FALSE), 0)</f>
        <v>0</v>
      </c>
      <c r="M145" s="36">
        <f>IFERROR(VLOOKUP($A145,Round09[],5,FALSE), 0)</f>
        <v>0</v>
      </c>
      <c r="N145" s="36">
        <f>IFERROR(VLOOKUP($A145,Round10[],5,FALSE), 0)</f>
        <v>0</v>
      </c>
      <c r="O145" s="36">
        <f>IFERROR(VLOOKUP($A145,Round11[],5,FALSE), 0)</f>
        <v>0</v>
      </c>
      <c r="P145" s="36">
        <f>IFERROR(VLOOKUP($A145,Round12[],5,FALSE), 0)</f>
        <v>0</v>
      </c>
      <c r="Q145" s="36">
        <f>IFERROR(VLOOKUP($A145,Round13[],5,FALSE), 0)</f>
        <v>0</v>
      </c>
      <c r="R145" s="36">
        <f>IFERROR(VLOOKUP($A145,Round14[],5,FALSE), 0)</f>
        <v>0</v>
      </c>
      <c r="S145" s="36">
        <f>IFERROR(VLOOKUP($A145,Round15[],5,FALSE), 0)</f>
        <v>0</v>
      </c>
      <c r="T145" s="36">
        <f>IFERROR(VLOOKUP($A145,Round16[],5,FALSE), 0)</f>
        <v>0</v>
      </c>
      <c r="U145" s="36">
        <f>IFERROR(VLOOKUP($A145,Round17[],5,FALSE), 0)</f>
        <v>0</v>
      </c>
      <c r="V145" s="36">
        <f>IFERROR(VLOOKUP($A145,Round18[],5,FALSE), 0)</f>
        <v>0</v>
      </c>
      <c r="W145" s="36">
        <f>IFERROR(VLOOKUP($A145,Round19[],5,FALSE), 0)</f>
        <v>0</v>
      </c>
      <c r="X145" s="36">
        <f>IFERROR(VLOOKUP($A145,Round20[],5,FALSE), 0)</f>
        <v>0</v>
      </c>
      <c r="Y145" s="36">
        <f>IFERROR(VLOOKUP($A145,Round21[],5,FALSE), 0)</f>
        <v>0</v>
      </c>
      <c r="Z145" s="36">
        <f>IFERROR(VLOOKUP($A145,Round22[],5,FALSE), 0)</f>
        <v>0</v>
      </c>
      <c r="AA145" s="36">
        <f>IFERROR(VLOOKUP($A145,Round23[],5,FALSE), 0)</f>
        <v>0</v>
      </c>
      <c r="AB145" s="36">
        <f>IFERROR(VLOOKUP($A145,'دور 24'!$A$2:$E$41,5,FALSE), 0)</f>
        <v>0</v>
      </c>
      <c r="AC145" s="36">
        <f>IFERROR(VLOOKUP($A145,Round25[],5,FALSE), 0)</f>
        <v>0</v>
      </c>
      <c r="AD145" s="36">
        <f>IFERROR(VLOOKUP($A145,Round26[],5,FALSE), 0)</f>
        <v>0</v>
      </c>
      <c r="AE145" s="36">
        <f>IFERROR(VLOOKUP($A145,Round27[],5,FALSE), 0)</f>
        <v>0</v>
      </c>
      <c r="AF145" s="36">
        <f>IFERROR(VLOOKUP($A145,Round28[],5,FALSE), 0)</f>
        <v>0</v>
      </c>
      <c r="AG145" s="36">
        <f>IFERROR(VLOOKUP($A145,Round29[],5,FALSE), 0)</f>
        <v>0</v>
      </c>
      <c r="AH145" s="36">
        <f>IFERROR(VLOOKUP($A145,Round30[],5,FALSE), 0)</f>
        <v>0</v>
      </c>
      <c r="AI145" s="36">
        <f>IFERROR(VLOOKUP($A145,Round31[],5,FALSE), 0)</f>
        <v>0</v>
      </c>
      <c r="AJ145" s="36">
        <f>IFERROR(VLOOKUP($A145,Round32[],5,FALSE), 0)</f>
        <v>0</v>
      </c>
      <c r="AK145" s="36">
        <f>IFERROR(VLOOKUP($A145,Round33[],5,FALSE), 0)</f>
        <v>0</v>
      </c>
      <c r="AL145" s="36">
        <f>IFERROR(VLOOKUP($A145,Round34[],5,FALSE), 0)</f>
        <v>0</v>
      </c>
      <c r="AM145" s="36">
        <f>IFERROR(VLOOKUP($A145,Round35[],5,FALSE), 0)</f>
        <v>0</v>
      </c>
      <c r="AN145" s="36">
        <f>IFERROR(VLOOKUP($A145,Round36[],5,FALSE), 0)</f>
        <v>0</v>
      </c>
      <c r="AO145" s="36">
        <f>IFERROR(VLOOKUP($A145,Round37[],5,FALSE), 0)</f>
        <v>0</v>
      </c>
      <c r="AP145" s="36">
        <f>IFERROR(VLOOKUP($A145,Round38[],5,FALSE), 0)</f>
        <v>0</v>
      </c>
      <c r="AQ145" s="36">
        <f>IFERROR(VLOOKUP($A145,Round39[],5,FALSE), 0)</f>
        <v>0</v>
      </c>
      <c r="AR145" s="36">
        <f>IFERROR(VLOOKUP($A145,Round40[],5,FALSE), 0)</f>
        <v>0</v>
      </c>
      <c r="AS145" s="36">
        <f>IFERROR(VLOOKUP($A145,Round41[],5,FALSE), 0)</f>
        <v>0</v>
      </c>
      <c r="AT145" s="36">
        <f>IFERROR(VLOOKUP($A145,Round42[],5,FALSE), 0)</f>
        <v>0</v>
      </c>
      <c r="AU145" s="36">
        <f>IFERROR(VLOOKUP($A145,Round43[],5,FALSE), 0)</f>
        <v>0</v>
      </c>
      <c r="AV145" s="36">
        <f>IFERROR(VLOOKUP($A145,Round44[],5,FALSE), 0)</f>
        <v>0</v>
      </c>
      <c r="AW145" s="36">
        <f>IFERROR(VLOOKUP($A145,Round45[],5,FALSE), 0)</f>
        <v>0</v>
      </c>
      <c r="AX145" s="36">
        <f>IFERROR(VLOOKUP($A145,Round46[],5,FALSE), 0)</f>
        <v>0</v>
      </c>
      <c r="AY145" s="36">
        <f>IFERROR(VLOOKUP($A145,Round47[],5,FALSE), 0)</f>
        <v>0</v>
      </c>
      <c r="AZ145" s="36">
        <f>IFERROR(VLOOKUP($A145,Round48[],5,FALSE), 0)</f>
        <v>0</v>
      </c>
      <c r="BA145" s="36">
        <f>IFERROR(VLOOKUP($A145,Round49[],5,FALSE), 0)</f>
        <v>0</v>
      </c>
      <c r="BB145" s="36">
        <f>IFERROR(VLOOKUP($A145,Round50[],5,FALSE), 0)</f>
        <v>0</v>
      </c>
      <c r="BC145" s="36">
        <f>IFERROR(VLOOKUP($A145,Round51[],5,FALSE), 0)</f>
        <v>0</v>
      </c>
      <c r="BD145" s="36">
        <f>IFERROR(VLOOKUP($A145,Round52[],5,FALSE), 0)</f>
        <v>0</v>
      </c>
      <c r="BE145" s="36">
        <f>IFERROR(VLOOKUP($A145,Round53[],5,FALSE), 0)</f>
        <v>0</v>
      </c>
      <c r="BF145" s="36">
        <f>IFERROR(VLOOKUP($A145,Round54[],5,FALSE), 0)</f>
        <v>0</v>
      </c>
      <c r="BG145" s="36">
        <f>IFERROR(VLOOKUP($A145,Round55[],5,FALSE), 0)</f>
        <v>0</v>
      </c>
      <c r="BH145" s="36">
        <f>IFERROR(VLOOKUP($A145,Round56[],5,FALSE), 0)</f>
        <v>0</v>
      </c>
      <c r="BI145" s="36">
        <f>IFERROR(VLOOKUP($A145,Round57[],5,FALSE), 0)</f>
        <v>0</v>
      </c>
      <c r="BJ145" s="36">
        <f>IFERROR(VLOOKUP($A145,Round58[],5,FALSE), 0)</f>
        <v>0</v>
      </c>
      <c r="BK145" s="36">
        <f>IFERROR(VLOOKUP($A145,Round59[],5,FALSE), 0)</f>
        <v>0</v>
      </c>
      <c r="BL145" s="36">
        <f>IFERROR(VLOOKUP($A145,Round60[],5,FALSE), 0)</f>
        <v>0</v>
      </c>
      <c r="BM145" s="36">
        <f>IFERROR(VLOOKUP($A145,Round61[],5,FALSE), 0)</f>
        <v>0</v>
      </c>
      <c r="BN145" s="36">
        <f>IFERROR(VLOOKUP($A145,Round62[],5,FALSE), 0)</f>
        <v>0</v>
      </c>
    </row>
    <row r="146" spans="1:66" ht="22.5" x14ac:dyDescent="0.25">
      <c r="A146" s="1">
        <v>29554</v>
      </c>
      <c r="B146" s="39" t="s">
        <v>127</v>
      </c>
      <c r="C146" s="37">
        <f xml:space="preserve"> SUM(TotalPoints[[#This Row],[دور 1]:[دور 62]])</f>
        <v>2</v>
      </c>
      <c r="D146" s="42">
        <f>COUNTIF(TotalPoints[[#This Row],[دور 1]:[دور 62]], "&gt;0")</f>
        <v>2</v>
      </c>
      <c r="E146" s="36">
        <f>IFERROR(VLOOKUP($A146,Round01[],5,FALSE), 0)</f>
        <v>1</v>
      </c>
      <c r="F146" s="36">
        <f>IFERROR(VLOOKUP($A146,Round02[],5,FALSE), 0)</f>
        <v>0</v>
      </c>
      <c r="G146" s="36">
        <f>IFERROR(VLOOKUP($A146,Round03[],5,FALSE), 0)</f>
        <v>0</v>
      </c>
      <c r="H146" s="36">
        <f>IFERROR(VLOOKUP($A146,Round04[],5,FALSE), 0)</f>
        <v>1</v>
      </c>
      <c r="I146" s="36">
        <f>IFERROR(VLOOKUP($A146,Round05[],5,FALSE), 0)</f>
        <v>0</v>
      </c>
      <c r="J146" s="36">
        <f>IFERROR(VLOOKUP($A146,Round06[],5,FALSE), 0)</f>
        <v>0</v>
      </c>
      <c r="K146" s="36">
        <f>IFERROR(VLOOKUP($A146,Round07[],5,FALSE), 0)</f>
        <v>0</v>
      </c>
      <c r="L146" s="36">
        <f>IFERROR(VLOOKUP($A146,Round08[],5,FALSE), 0)</f>
        <v>0</v>
      </c>
      <c r="M146" s="36">
        <f>IFERROR(VLOOKUP($A146,Round09[],5,FALSE), 0)</f>
        <v>0</v>
      </c>
      <c r="N146" s="36">
        <f>IFERROR(VLOOKUP($A146,Round10[],5,FALSE), 0)</f>
        <v>0</v>
      </c>
      <c r="O146" s="36">
        <f>IFERROR(VLOOKUP($A146,Round11[],5,FALSE), 0)</f>
        <v>0</v>
      </c>
      <c r="P146" s="36">
        <f>IFERROR(VLOOKUP($A146,Round12[],5,FALSE), 0)</f>
        <v>0</v>
      </c>
      <c r="Q146" s="36">
        <f>IFERROR(VLOOKUP($A146,Round13[],5,FALSE), 0)</f>
        <v>0</v>
      </c>
      <c r="R146" s="36">
        <f>IFERROR(VLOOKUP($A146,Round14[],5,FALSE), 0)</f>
        <v>0</v>
      </c>
      <c r="S146" s="36">
        <f>IFERROR(VLOOKUP($A146,Round15[],5,FALSE), 0)</f>
        <v>0</v>
      </c>
      <c r="T146" s="36">
        <f>IFERROR(VLOOKUP($A146,Round16[],5,FALSE), 0)</f>
        <v>0</v>
      </c>
      <c r="U146" s="36">
        <f>IFERROR(VLOOKUP($A146,Round17[],5,FALSE), 0)</f>
        <v>0</v>
      </c>
      <c r="V146" s="36">
        <f>IFERROR(VLOOKUP($A146,Round18[],5,FALSE), 0)</f>
        <v>0</v>
      </c>
      <c r="W146" s="36">
        <f>IFERROR(VLOOKUP($A146,Round19[],5,FALSE), 0)</f>
        <v>0</v>
      </c>
      <c r="X146" s="36">
        <f>IFERROR(VLOOKUP($A146,Round20[],5,FALSE), 0)</f>
        <v>0</v>
      </c>
      <c r="Y146" s="36">
        <f>IFERROR(VLOOKUP($A146,Round21[],5,FALSE), 0)</f>
        <v>0</v>
      </c>
      <c r="Z146" s="36">
        <f>IFERROR(VLOOKUP($A146,Round22[],5,FALSE), 0)</f>
        <v>0</v>
      </c>
      <c r="AA146" s="36">
        <f>IFERROR(VLOOKUP($A146,Round23[],5,FALSE), 0)</f>
        <v>0</v>
      </c>
      <c r="AB146" s="36">
        <f>IFERROR(VLOOKUP($A146,'دور 24'!$A$2:$E$41,5,FALSE), 0)</f>
        <v>0</v>
      </c>
      <c r="AC146" s="36">
        <f>IFERROR(VLOOKUP($A146,Round25[],5,FALSE), 0)</f>
        <v>0</v>
      </c>
      <c r="AD146" s="36">
        <f>IFERROR(VLOOKUP($A146,Round26[],5,FALSE), 0)</f>
        <v>0</v>
      </c>
      <c r="AE146" s="36">
        <f>IFERROR(VLOOKUP($A146,Round27[],5,FALSE), 0)</f>
        <v>0</v>
      </c>
      <c r="AF146" s="36">
        <f>IFERROR(VLOOKUP($A146,Round28[],5,FALSE), 0)</f>
        <v>0</v>
      </c>
      <c r="AG146" s="36">
        <f>IFERROR(VLOOKUP($A146,Round29[],5,FALSE), 0)</f>
        <v>0</v>
      </c>
      <c r="AH146" s="36">
        <f>IFERROR(VLOOKUP($A146,Round30[],5,FALSE), 0)</f>
        <v>0</v>
      </c>
      <c r="AI146" s="36">
        <f>IFERROR(VLOOKUP($A146,Round31[],5,FALSE), 0)</f>
        <v>0</v>
      </c>
      <c r="AJ146" s="36">
        <f>IFERROR(VLOOKUP($A146,Round32[],5,FALSE), 0)</f>
        <v>0</v>
      </c>
      <c r="AK146" s="36">
        <f>IFERROR(VLOOKUP($A146,Round33[],5,FALSE), 0)</f>
        <v>0</v>
      </c>
      <c r="AL146" s="36">
        <f>IFERROR(VLOOKUP($A146,Round34[],5,FALSE), 0)</f>
        <v>0</v>
      </c>
      <c r="AM146" s="36">
        <f>IFERROR(VLOOKUP($A146,Round35[],5,FALSE), 0)</f>
        <v>0</v>
      </c>
      <c r="AN146" s="36">
        <f>IFERROR(VLOOKUP($A146,Round36[],5,FALSE), 0)</f>
        <v>0</v>
      </c>
      <c r="AO146" s="36">
        <f>IFERROR(VLOOKUP($A146,Round37[],5,FALSE), 0)</f>
        <v>0</v>
      </c>
      <c r="AP146" s="36">
        <f>IFERROR(VLOOKUP($A146,Round38[],5,FALSE), 0)</f>
        <v>0</v>
      </c>
      <c r="AQ146" s="36">
        <f>IFERROR(VLOOKUP($A146,Round39[],5,FALSE), 0)</f>
        <v>0</v>
      </c>
      <c r="AR146" s="36">
        <f>IFERROR(VLOOKUP($A146,Round40[],5,FALSE), 0)</f>
        <v>0</v>
      </c>
      <c r="AS146" s="36">
        <f>IFERROR(VLOOKUP($A146,Round41[],5,FALSE), 0)</f>
        <v>0</v>
      </c>
      <c r="AT146" s="36">
        <f>IFERROR(VLOOKUP($A146,Round42[],5,FALSE), 0)</f>
        <v>0</v>
      </c>
      <c r="AU146" s="36">
        <f>IFERROR(VLOOKUP($A146,Round43[],5,FALSE), 0)</f>
        <v>0</v>
      </c>
      <c r="AV146" s="36">
        <f>IFERROR(VLOOKUP($A146,Round44[],5,FALSE), 0)</f>
        <v>0</v>
      </c>
      <c r="AW146" s="36">
        <f>IFERROR(VLOOKUP($A146,Round45[],5,FALSE), 0)</f>
        <v>0</v>
      </c>
      <c r="AX146" s="36">
        <f>IFERROR(VLOOKUP($A146,Round46[],5,FALSE), 0)</f>
        <v>0</v>
      </c>
      <c r="AY146" s="36">
        <f>IFERROR(VLOOKUP($A146,Round47[],5,FALSE), 0)</f>
        <v>0</v>
      </c>
      <c r="AZ146" s="36">
        <f>IFERROR(VLOOKUP($A146,Round48[],5,FALSE), 0)</f>
        <v>0</v>
      </c>
      <c r="BA146" s="36">
        <f>IFERROR(VLOOKUP($A146,Round49[],5,FALSE), 0)</f>
        <v>0</v>
      </c>
      <c r="BB146" s="36">
        <f>IFERROR(VLOOKUP($A146,Round50[],5,FALSE), 0)</f>
        <v>0</v>
      </c>
      <c r="BC146" s="36">
        <f>IFERROR(VLOOKUP($A146,Round51[],5,FALSE), 0)</f>
        <v>0</v>
      </c>
      <c r="BD146" s="36">
        <f>IFERROR(VLOOKUP($A146,Round52[],5,FALSE), 0)</f>
        <v>0</v>
      </c>
      <c r="BE146" s="36">
        <f>IFERROR(VLOOKUP($A146,Round53[],5,FALSE), 0)</f>
        <v>0</v>
      </c>
      <c r="BF146" s="36">
        <f>IFERROR(VLOOKUP($A146,Round54[],5,FALSE), 0)</f>
        <v>0</v>
      </c>
      <c r="BG146" s="36">
        <f>IFERROR(VLOOKUP($A146,Round55[],5,FALSE), 0)</f>
        <v>0</v>
      </c>
      <c r="BH146" s="36">
        <f>IFERROR(VLOOKUP($A146,Round56[],5,FALSE), 0)</f>
        <v>0</v>
      </c>
      <c r="BI146" s="36">
        <f>IFERROR(VLOOKUP($A146,Round57[],5,FALSE), 0)</f>
        <v>0</v>
      </c>
      <c r="BJ146" s="36">
        <f>IFERROR(VLOOKUP($A146,Round58[],5,FALSE), 0)</f>
        <v>0</v>
      </c>
      <c r="BK146" s="36">
        <f>IFERROR(VLOOKUP($A146,Round59[],5,FALSE), 0)</f>
        <v>0</v>
      </c>
      <c r="BL146" s="36">
        <f>IFERROR(VLOOKUP($A146,Round60[],5,FALSE), 0)</f>
        <v>0</v>
      </c>
      <c r="BM146" s="36">
        <f>IFERROR(VLOOKUP($A146,Round61[],5,FALSE), 0)</f>
        <v>0</v>
      </c>
      <c r="BN146" s="36">
        <f>IFERROR(VLOOKUP($A146,Round62[],5,FALSE), 0)</f>
        <v>0</v>
      </c>
    </row>
    <row r="147" spans="1:66" ht="22.5" x14ac:dyDescent="0.25">
      <c r="A147" s="1">
        <v>29532</v>
      </c>
      <c r="B147" s="39" t="s">
        <v>119</v>
      </c>
      <c r="C147" s="37">
        <f xml:space="preserve"> SUM(TotalPoints[[#This Row],[دور 1]:[دور 62]])</f>
        <v>2</v>
      </c>
      <c r="D147" s="42">
        <f>COUNTIF(TotalPoints[[#This Row],[دور 1]:[دور 62]], "&gt;0")</f>
        <v>1</v>
      </c>
      <c r="E147" s="36">
        <f>IFERROR(VLOOKUP($A147,Round01[],5,FALSE), 0)</f>
        <v>2</v>
      </c>
      <c r="F147" s="36">
        <f>IFERROR(VLOOKUP($A147,Round02[],5,FALSE), 0)</f>
        <v>0</v>
      </c>
      <c r="G147" s="36">
        <f>IFERROR(VLOOKUP($A147,Round03[],5,FALSE), 0)</f>
        <v>0</v>
      </c>
      <c r="H147" s="36">
        <f>IFERROR(VLOOKUP($A147,Round04[],5,FALSE), 0)</f>
        <v>0</v>
      </c>
      <c r="I147" s="36">
        <f>IFERROR(VLOOKUP($A147,Round05[],5,FALSE), 0)</f>
        <v>0</v>
      </c>
      <c r="J147" s="36">
        <f>IFERROR(VLOOKUP($A147,Round06[],5,FALSE), 0)</f>
        <v>0</v>
      </c>
      <c r="K147" s="36">
        <f>IFERROR(VLOOKUP($A147,Round07[],5,FALSE), 0)</f>
        <v>0</v>
      </c>
      <c r="L147" s="36">
        <f>IFERROR(VLOOKUP($A147,Round08[],5,FALSE), 0)</f>
        <v>0</v>
      </c>
      <c r="M147" s="36">
        <f>IFERROR(VLOOKUP($A147,Round09[],5,FALSE), 0)</f>
        <v>0</v>
      </c>
      <c r="N147" s="36">
        <f>IFERROR(VLOOKUP($A147,Round10[],5,FALSE), 0)</f>
        <v>0</v>
      </c>
      <c r="O147" s="36">
        <f>IFERROR(VLOOKUP($A147,Round11[],5,FALSE), 0)</f>
        <v>0</v>
      </c>
      <c r="P147" s="36">
        <f>IFERROR(VLOOKUP($A147,Round12[],5,FALSE), 0)</f>
        <v>0</v>
      </c>
      <c r="Q147" s="36">
        <f>IFERROR(VLOOKUP($A147,Round13[],5,FALSE), 0)</f>
        <v>0</v>
      </c>
      <c r="R147" s="36">
        <f>IFERROR(VLOOKUP($A147,Round14[],5,FALSE), 0)</f>
        <v>0</v>
      </c>
      <c r="S147" s="36">
        <f>IFERROR(VLOOKUP($A147,Round15[],5,FALSE), 0)</f>
        <v>0</v>
      </c>
      <c r="T147" s="36">
        <f>IFERROR(VLOOKUP($A147,Round16[],5,FALSE), 0)</f>
        <v>0</v>
      </c>
      <c r="U147" s="36">
        <f>IFERROR(VLOOKUP($A147,Round17[],5,FALSE), 0)</f>
        <v>0</v>
      </c>
      <c r="V147" s="36">
        <f>IFERROR(VLOOKUP($A147,Round18[],5,FALSE), 0)</f>
        <v>0</v>
      </c>
      <c r="W147" s="36">
        <f>IFERROR(VLOOKUP($A147,Round19[],5,FALSE), 0)</f>
        <v>0</v>
      </c>
      <c r="X147" s="36">
        <f>IFERROR(VLOOKUP($A147,Round20[],5,FALSE), 0)</f>
        <v>0</v>
      </c>
      <c r="Y147" s="36">
        <f>IFERROR(VLOOKUP($A147,Round21[],5,FALSE), 0)</f>
        <v>0</v>
      </c>
      <c r="Z147" s="36">
        <f>IFERROR(VLOOKUP($A147,Round22[],5,FALSE), 0)</f>
        <v>0</v>
      </c>
      <c r="AA147" s="36">
        <f>IFERROR(VLOOKUP($A147,Round23[],5,FALSE), 0)</f>
        <v>0</v>
      </c>
      <c r="AB147" s="36">
        <f>IFERROR(VLOOKUP($A147,'دور 24'!$A$2:$E$41,5,FALSE), 0)</f>
        <v>0</v>
      </c>
      <c r="AC147" s="36">
        <f>IFERROR(VLOOKUP($A147,Round25[],5,FALSE), 0)</f>
        <v>0</v>
      </c>
      <c r="AD147" s="36">
        <f>IFERROR(VLOOKUP($A147,Round26[],5,FALSE), 0)</f>
        <v>0</v>
      </c>
      <c r="AE147" s="36">
        <f>IFERROR(VLOOKUP($A147,Round27[],5,FALSE), 0)</f>
        <v>0</v>
      </c>
      <c r="AF147" s="36">
        <f>IFERROR(VLOOKUP($A147,Round28[],5,FALSE), 0)</f>
        <v>0</v>
      </c>
      <c r="AG147" s="36">
        <f>IFERROR(VLOOKUP($A147,Round29[],5,FALSE), 0)</f>
        <v>0</v>
      </c>
      <c r="AH147" s="36">
        <f>IFERROR(VLOOKUP($A147,Round30[],5,FALSE), 0)</f>
        <v>0</v>
      </c>
      <c r="AI147" s="36">
        <f>IFERROR(VLOOKUP($A147,Round31[],5,FALSE), 0)</f>
        <v>0</v>
      </c>
      <c r="AJ147" s="36">
        <f>IFERROR(VLOOKUP($A147,Round32[],5,FALSE), 0)</f>
        <v>0</v>
      </c>
      <c r="AK147" s="36">
        <f>IFERROR(VLOOKUP($A147,Round33[],5,FALSE), 0)</f>
        <v>0</v>
      </c>
      <c r="AL147" s="36">
        <f>IFERROR(VLOOKUP($A147,Round34[],5,FALSE), 0)</f>
        <v>0</v>
      </c>
      <c r="AM147" s="36">
        <f>IFERROR(VLOOKUP($A147,Round35[],5,FALSE), 0)</f>
        <v>0</v>
      </c>
      <c r="AN147" s="36">
        <f>IFERROR(VLOOKUP($A147,Round36[],5,FALSE), 0)</f>
        <v>0</v>
      </c>
      <c r="AO147" s="36">
        <f>IFERROR(VLOOKUP($A147,Round37[],5,FALSE), 0)</f>
        <v>0</v>
      </c>
      <c r="AP147" s="36">
        <f>IFERROR(VLOOKUP($A147,Round38[],5,FALSE), 0)</f>
        <v>0</v>
      </c>
      <c r="AQ147" s="36">
        <f>IFERROR(VLOOKUP($A147,Round39[],5,FALSE), 0)</f>
        <v>0</v>
      </c>
      <c r="AR147" s="36">
        <f>IFERROR(VLOOKUP($A147,Round40[],5,FALSE), 0)</f>
        <v>0</v>
      </c>
      <c r="AS147" s="36">
        <f>IFERROR(VLOOKUP($A147,Round41[],5,FALSE), 0)</f>
        <v>0</v>
      </c>
      <c r="AT147" s="36">
        <f>IFERROR(VLOOKUP($A147,Round42[],5,FALSE), 0)</f>
        <v>0</v>
      </c>
      <c r="AU147" s="36">
        <f>IFERROR(VLOOKUP($A147,Round43[],5,FALSE), 0)</f>
        <v>0</v>
      </c>
      <c r="AV147" s="36">
        <f>IFERROR(VLOOKUP($A147,Round44[],5,FALSE), 0)</f>
        <v>0</v>
      </c>
      <c r="AW147" s="36">
        <f>IFERROR(VLOOKUP($A147,Round45[],5,FALSE), 0)</f>
        <v>0</v>
      </c>
      <c r="AX147" s="36">
        <f>IFERROR(VLOOKUP($A147,Round46[],5,FALSE), 0)</f>
        <v>0</v>
      </c>
      <c r="AY147" s="36">
        <f>IFERROR(VLOOKUP($A147,Round47[],5,FALSE), 0)</f>
        <v>0</v>
      </c>
      <c r="AZ147" s="36">
        <f>IFERROR(VLOOKUP($A147,Round48[],5,FALSE), 0)</f>
        <v>0</v>
      </c>
      <c r="BA147" s="36">
        <f>IFERROR(VLOOKUP($A147,Round49[],5,FALSE), 0)</f>
        <v>0</v>
      </c>
      <c r="BB147" s="36">
        <f>IFERROR(VLOOKUP($A147,Round50[],5,FALSE), 0)</f>
        <v>0</v>
      </c>
      <c r="BC147" s="36">
        <f>IFERROR(VLOOKUP($A147,Round51[],5,FALSE), 0)</f>
        <v>0</v>
      </c>
      <c r="BD147" s="36">
        <f>IFERROR(VLOOKUP($A147,Round52[],5,FALSE), 0)</f>
        <v>0</v>
      </c>
      <c r="BE147" s="36">
        <f>IFERROR(VLOOKUP($A147,Round53[],5,FALSE), 0)</f>
        <v>0</v>
      </c>
      <c r="BF147" s="36">
        <f>IFERROR(VLOOKUP($A147,Round54[],5,FALSE), 0)</f>
        <v>0</v>
      </c>
      <c r="BG147" s="36">
        <f>IFERROR(VLOOKUP($A147,Round55[],5,FALSE), 0)</f>
        <v>0</v>
      </c>
      <c r="BH147" s="36">
        <f>IFERROR(VLOOKUP($A147,Round56[],5,FALSE), 0)</f>
        <v>0</v>
      </c>
      <c r="BI147" s="36">
        <f>IFERROR(VLOOKUP($A147,Round57[],5,FALSE), 0)</f>
        <v>0</v>
      </c>
      <c r="BJ147" s="36">
        <f>IFERROR(VLOOKUP($A147,Round58[],5,FALSE), 0)</f>
        <v>0</v>
      </c>
      <c r="BK147" s="36">
        <f>IFERROR(VLOOKUP($A147,Round59[],5,FALSE), 0)</f>
        <v>0</v>
      </c>
      <c r="BL147" s="36">
        <f>IFERROR(VLOOKUP($A147,Round60[],5,FALSE), 0)</f>
        <v>0</v>
      </c>
      <c r="BM147" s="36">
        <f>IFERROR(VLOOKUP($A147,Round61[],5,FALSE), 0)</f>
        <v>0</v>
      </c>
      <c r="BN147" s="36">
        <f>IFERROR(VLOOKUP($A147,Round62[],5,FALSE), 0)</f>
        <v>0</v>
      </c>
    </row>
    <row r="148" spans="1:66" ht="22.5" x14ac:dyDescent="0.25">
      <c r="A148" s="1">
        <v>29512</v>
      </c>
      <c r="B148" s="39" t="s">
        <v>88</v>
      </c>
      <c r="C148" s="37">
        <f xml:space="preserve"> SUM(TotalPoints[[#This Row],[دور 1]:[دور 62]])</f>
        <v>2</v>
      </c>
      <c r="D148" s="42">
        <f>COUNTIF(TotalPoints[[#This Row],[دور 1]:[دور 62]], "&gt;0")</f>
        <v>1</v>
      </c>
      <c r="E148" s="36">
        <f>IFERROR(VLOOKUP($A148,Round01[],5,FALSE), 0)</f>
        <v>2</v>
      </c>
      <c r="F148" s="36">
        <f>IFERROR(VLOOKUP($A148,Round02[],5,FALSE), 0)</f>
        <v>0</v>
      </c>
      <c r="G148" s="36">
        <f>IFERROR(VLOOKUP($A148,Round03[],5,FALSE), 0)</f>
        <v>0</v>
      </c>
      <c r="H148" s="36">
        <f>IFERROR(VLOOKUP($A148,Round04[],5,FALSE), 0)</f>
        <v>0</v>
      </c>
      <c r="I148" s="36">
        <f>IFERROR(VLOOKUP($A148,Round05[],5,FALSE), 0)</f>
        <v>0</v>
      </c>
      <c r="J148" s="36">
        <f>IFERROR(VLOOKUP($A148,Round06[],5,FALSE), 0)</f>
        <v>0</v>
      </c>
      <c r="K148" s="36">
        <f>IFERROR(VLOOKUP($A148,Round07[],5,FALSE), 0)</f>
        <v>0</v>
      </c>
      <c r="L148" s="36">
        <f>IFERROR(VLOOKUP($A148,Round08[],5,FALSE), 0)</f>
        <v>0</v>
      </c>
      <c r="M148" s="36">
        <f>IFERROR(VLOOKUP($A148,Round09[],5,FALSE), 0)</f>
        <v>0</v>
      </c>
      <c r="N148" s="36">
        <f>IFERROR(VLOOKUP($A148,Round10[],5,FALSE), 0)</f>
        <v>0</v>
      </c>
      <c r="O148" s="36">
        <f>IFERROR(VLOOKUP($A148,Round11[],5,FALSE), 0)</f>
        <v>0</v>
      </c>
      <c r="P148" s="36">
        <f>IFERROR(VLOOKUP($A148,Round12[],5,FALSE), 0)</f>
        <v>0</v>
      </c>
      <c r="Q148" s="36">
        <f>IFERROR(VLOOKUP($A148,Round13[],5,FALSE), 0)</f>
        <v>0</v>
      </c>
      <c r="R148" s="36">
        <f>IFERROR(VLOOKUP($A148,Round14[],5,FALSE), 0)</f>
        <v>0</v>
      </c>
      <c r="S148" s="36">
        <f>IFERROR(VLOOKUP($A148,Round15[],5,FALSE), 0)</f>
        <v>0</v>
      </c>
      <c r="T148" s="36">
        <f>IFERROR(VLOOKUP($A148,Round16[],5,FALSE), 0)</f>
        <v>0</v>
      </c>
      <c r="U148" s="36">
        <f>IFERROR(VLOOKUP($A148,Round17[],5,FALSE), 0)</f>
        <v>0</v>
      </c>
      <c r="V148" s="36">
        <f>IFERROR(VLOOKUP($A148,Round18[],5,FALSE), 0)</f>
        <v>0</v>
      </c>
      <c r="W148" s="36">
        <f>IFERROR(VLOOKUP($A148,Round19[],5,FALSE), 0)</f>
        <v>0</v>
      </c>
      <c r="X148" s="36">
        <f>IFERROR(VLOOKUP($A148,Round20[],5,FALSE), 0)</f>
        <v>0</v>
      </c>
      <c r="Y148" s="36">
        <f>IFERROR(VLOOKUP($A148,Round21[],5,FALSE), 0)</f>
        <v>0</v>
      </c>
      <c r="Z148" s="36">
        <f>IFERROR(VLOOKUP($A148,Round22[],5,FALSE), 0)</f>
        <v>0</v>
      </c>
      <c r="AA148" s="36">
        <f>IFERROR(VLOOKUP($A148,Round23[],5,FALSE), 0)</f>
        <v>0</v>
      </c>
      <c r="AB148" s="36">
        <f>IFERROR(VLOOKUP($A148,'دور 24'!$A$2:$E$41,5,FALSE), 0)</f>
        <v>0</v>
      </c>
      <c r="AC148" s="36">
        <f>IFERROR(VLOOKUP($A148,Round25[],5,FALSE), 0)</f>
        <v>0</v>
      </c>
      <c r="AD148" s="36">
        <f>IFERROR(VLOOKUP($A148,Round26[],5,FALSE), 0)</f>
        <v>0</v>
      </c>
      <c r="AE148" s="36">
        <f>IFERROR(VLOOKUP($A148,Round27[],5,FALSE), 0)</f>
        <v>0</v>
      </c>
      <c r="AF148" s="36">
        <f>IFERROR(VLOOKUP($A148,Round28[],5,FALSE), 0)</f>
        <v>0</v>
      </c>
      <c r="AG148" s="36">
        <f>IFERROR(VLOOKUP($A148,Round29[],5,FALSE), 0)</f>
        <v>0</v>
      </c>
      <c r="AH148" s="36">
        <f>IFERROR(VLOOKUP($A148,Round30[],5,FALSE), 0)</f>
        <v>0</v>
      </c>
      <c r="AI148" s="36">
        <f>IFERROR(VLOOKUP($A148,Round31[],5,FALSE), 0)</f>
        <v>0</v>
      </c>
      <c r="AJ148" s="36">
        <f>IFERROR(VLOOKUP($A148,Round32[],5,FALSE), 0)</f>
        <v>0</v>
      </c>
      <c r="AK148" s="36">
        <f>IFERROR(VLOOKUP($A148,Round33[],5,FALSE), 0)</f>
        <v>0</v>
      </c>
      <c r="AL148" s="36">
        <f>IFERROR(VLOOKUP($A148,Round34[],5,FALSE), 0)</f>
        <v>0</v>
      </c>
      <c r="AM148" s="36">
        <f>IFERROR(VLOOKUP($A148,Round35[],5,FALSE), 0)</f>
        <v>0</v>
      </c>
      <c r="AN148" s="36">
        <f>IFERROR(VLOOKUP($A148,Round36[],5,FALSE), 0)</f>
        <v>0</v>
      </c>
      <c r="AO148" s="36">
        <f>IFERROR(VLOOKUP($A148,Round37[],5,FALSE), 0)</f>
        <v>0</v>
      </c>
      <c r="AP148" s="36">
        <f>IFERROR(VLOOKUP($A148,Round38[],5,FALSE), 0)</f>
        <v>0</v>
      </c>
      <c r="AQ148" s="36">
        <f>IFERROR(VLOOKUP($A148,Round39[],5,FALSE), 0)</f>
        <v>0</v>
      </c>
      <c r="AR148" s="36">
        <f>IFERROR(VLOOKUP($A148,Round40[],5,FALSE), 0)</f>
        <v>0</v>
      </c>
      <c r="AS148" s="36">
        <f>IFERROR(VLOOKUP($A148,Round41[],5,FALSE), 0)</f>
        <v>0</v>
      </c>
      <c r="AT148" s="36">
        <f>IFERROR(VLOOKUP($A148,Round42[],5,FALSE), 0)</f>
        <v>0</v>
      </c>
      <c r="AU148" s="36">
        <f>IFERROR(VLOOKUP($A148,Round43[],5,FALSE), 0)</f>
        <v>0</v>
      </c>
      <c r="AV148" s="36">
        <f>IFERROR(VLOOKUP($A148,Round44[],5,FALSE), 0)</f>
        <v>0</v>
      </c>
      <c r="AW148" s="36">
        <f>IFERROR(VLOOKUP($A148,Round45[],5,FALSE), 0)</f>
        <v>0</v>
      </c>
      <c r="AX148" s="36">
        <f>IFERROR(VLOOKUP($A148,Round46[],5,FALSE), 0)</f>
        <v>0</v>
      </c>
      <c r="AY148" s="36">
        <f>IFERROR(VLOOKUP($A148,Round47[],5,FALSE), 0)</f>
        <v>0</v>
      </c>
      <c r="AZ148" s="36">
        <f>IFERROR(VLOOKUP($A148,Round48[],5,FALSE), 0)</f>
        <v>0</v>
      </c>
      <c r="BA148" s="36">
        <f>IFERROR(VLOOKUP($A148,Round49[],5,FALSE), 0)</f>
        <v>0</v>
      </c>
      <c r="BB148" s="36">
        <f>IFERROR(VLOOKUP($A148,Round50[],5,FALSE), 0)</f>
        <v>0</v>
      </c>
      <c r="BC148" s="36">
        <f>IFERROR(VLOOKUP($A148,Round51[],5,FALSE), 0)</f>
        <v>0</v>
      </c>
      <c r="BD148" s="36">
        <f>IFERROR(VLOOKUP($A148,Round52[],5,FALSE), 0)</f>
        <v>0</v>
      </c>
      <c r="BE148" s="36">
        <f>IFERROR(VLOOKUP($A148,Round53[],5,FALSE), 0)</f>
        <v>0</v>
      </c>
      <c r="BF148" s="36">
        <f>IFERROR(VLOOKUP($A148,Round54[],5,FALSE), 0)</f>
        <v>0</v>
      </c>
      <c r="BG148" s="36">
        <f>IFERROR(VLOOKUP($A148,Round55[],5,FALSE), 0)</f>
        <v>0</v>
      </c>
      <c r="BH148" s="36">
        <f>IFERROR(VLOOKUP($A148,Round56[],5,FALSE), 0)</f>
        <v>0</v>
      </c>
      <c r="BI148" s="36">
        <f>IFERROR(VLOOKUP($A148,Round57[],5,FALSE), 0)</f>
        <v>0</v>
      </c>
      <c r="BJ148" s="36">
        <f>IFERROR(VLOOKUP($A148,Round58[],5,FALSE), 0)</f>
        <v>0</v>
      </c>
      <c r="BK148" s="36">
        <f>IFERROR(VLOOKUP($A148,Round59[],5,FALSE), 0)</f>
        <v>0</v>
      </c>
      <c r="BL148" s="36">
        <f>IFERROR(VLOOKUP($A148,Round60[],5,FALSE), 0)</f>
        <v>0</v>
      </c>
      <c r="BM148" s="36">
        <f>IFERROR(VLOOKUP($A148,Round61[],5,FALSE), 0)</f>
        <v>0</v>
      </c>
      <c r="BN148" s="36">
        <f>IFERROR(VLOOKUP($A148,Round62[],5,FALSE), 0)</f>
        <v>0</v>
      </c>
    </row>
    <row r="149" spans="1:66" ht="22.5" x14ac:dyDescent="0.25">
      <c r="A149" s="1">
        <v>29489</v>
      </c>
      <c r="B149" s="39" t="s">
        <v>211</v>
      </c>
      <c r="C149" s="37">
        <f xml:space="preserve"> SUM(TotalPoints[[#This Row],[دور 1]:[دور 62]])</f>
        <v>2</v>
      </c>
      <c r="D149" s="42">
        <f>COUNTIF(TotalPoints[[#This Row],[دور 1]:[دور 62]], "&gt;0")</f>
        <v>2</v>
      </c>
      <c r="E149" s="36">
        <f>IFERROR(VLOOKUP($A149,Round01[],5,FALSE), 0)</f>
        <v>0</v>
      </c>
      <c r="F149" s="36">
        <f>IFERROR(VLOOKUP($A149,Round02[],5,FALSE), 0)</f>
        <v>0</v>
      </c>
      <c r="G149" s="36">
        <f>IFERROR(VLOOKUP($A149,Round03[],5,FALSE), 0)</f>
        <v>0</v>
      </c>
      <c r="H149" s="36">
        <f>IFERROR(VLOOKUP($A149,Round04[],5,FALSE), 0)</f>
        <v>0</v>
      </c>
      <c r="I149" s="36">
        <f>IFERROR(VLOOKUP($A149,Round05[],5,FALSE), 0)</f>
        <v>1</v>
      </c>
      <c r="J149" s="36">
        <f>IFERROR(VLOOKUP($A149,Round06[],5,FALSE), 0)</f>
        <v>1</v>
      </c>
      <c r="K149" s="36">
        <f>IFERROR(VLOOKUP($A149,Round07[],5,FALSE), 0)</f>
        <v>0</v>
      </c>
      <c r="L149" s="36">
        <f>IFERROR(VLOOKUP($A149,Round08[],5,FALSE), 0)</f>
        <v>0</v>
      </c>
      <c r="M149" s="36">
        <f>IFERROR(VLOOKUP($A149,Round09[],5,FALSE), 0)</f>
        <v>0</v>
      </c>
      <c r="N149" s="36">
        <f>IFERROR(VLOOKUP($A149,Round10[],5,FALSE), 0)</f>
        <v>0</v>
      </c>
      <c r="O149" s="36">
        <f>IFERROR(VLOOKUP($A149,Round11[],5,FALSE), 0)</f>
        <v>0</v>
      </c>
      <c r="P149" s="36">
        <f>IFERROR(VLOOKUP($A149,Round12[],5,FALSE), 0)</f>
        <v>0</v>
      </c>
      <c r="Q149" s="36">
        <f>IFERROR(VLOOKUP($A149,Round13[],5,FALSE), 0)</f>
        <v>0</v>
      </c>
      <c r="R149" s="36">
        <f>IFERROR(VLOOKUP($A149,Round14[],5,FALSE), 0)</f>
        <v>0</v>
      </c>
      <c r="S149" s="36">
        <f>IFERROR(VLOOKUP($A149,Round15[],5,FALSE), 0)</f>
        <v>0</v>
      </c>
      <c r="T149" s="36">
        <f>IFERROR(VLOOKUP($A149,Round16[],5,FALSE), 0)</f>
        <v>0</v>
      </c>
      <c r="U149" s="36">
        <f>IFERROR(VLOOKUP($A149,Round17[],5,FALSE), 0)</f>
        <v>0</v>
      </c>
      <c r="V149" s="36">
        <f>IFERROR(VLOOKUP($A149,Round18[],5,FALSE), 0)</f>
        <v>0</v>
      </c>
      <c r="W149" s="36">
        <f>IFERROR(VLOOKUP($A149,Round19[],5,FALSE), 0)</f>
        <v>0</v>
      </c>
      <c r="X149" s="36">
        <f>IFERROR(VLOOKUP($A149,Round20[],5,FALSE), 0)</f>
        <v>0</v>
      </c>
      <c r="Y149" s="36">
        <f>IFERROR(VLOOKUP($A149,Round21[],5,FALSE), 0)</f>
        <v>0</v>
      </c>
      <c r="Z149" s="36">
        <f>IFERROR(VLOOKUP($A149,Round22[],5,FALSE), 0)</f>
        <v>0</v>
      </c>
      <c r="AA149" s="36">
        <f>IFERROR(VLOOKUP($A149,Round23[],5,FALSE), 0)</f>
        <v>0</v>
      </c>
      <c r="AB149" s="36">
        <f>IFERROR(VLOOKUP($A149,'دور 24'!$A$2:$E$41,5,FALSE), 0)</f>
        <v>0</v>
      </c>
      <c r="AC149" s="36">
        <f>IFERROR(VLOOKUP($A149,Round25[],5,FALSE), 0)</f>
        <v>0</v>
      </c>
      <c r="AD149" s="36">
        <f>IFERROR(VLOOKUP($A149,Round26[],5,FALSE), 0)</f>
        <v>0</v>
      </c>
      <c r="AE149" s="36">
        <f>IFERROR(VLOOKUP($A149,Round27[],5,FALSE), 0)</f>
        <v>0</v>
      </c>
      <c r="AF149" s="36">
        <f>IFERROR(VLOOKUP($A149,Round28[],5,FALSE), 0)</f>
        <v>0</v>
      </c>
      <c r="AG149" s="36">
        <f>IFERROR(VLOOKUP($A149,Round29[],5,FALSE), 0)</f>
        <v>0</v>
      </c>
      <c r="AH149" s="36">
        <f>IFERROR(VLOOKUP($A149,Round30[],5,FALSE), 0)</f>
        <v>0</v>
      </c>
      <c r="AI149" s="36">
        <f>IFERROR(VLOOKUP($A149,Round31[],5,FALSE), 0)</f>
        <v>0</v>
      </c>
      <c r="AJ149" s="36">
        <f>IFERROR(VLOOKUP($A149,Round32[],5,FALSE), 0)</f>
        <v>0</v>
      </c>
      <c r="AK149" s="36">
        <f>IFERROR(VLOOKUP($A149,Round33[],5,FALSE), 0)</f>
        <v>0</v>
      </c>
      <c r="AL149" s="36">
        <f>IFERROR(VLOOKUP($A149,Round34[],5,FALSE), 0)</f>
        <v>0</v>
      </c>
      <c r="AM149" s="36">
        <f>IFERROR(VLOOKUP($A149,Round35[],5,FALSE), 0)</f>
        <v>0</v>
      </c>
      <c r="AN149" s="36">
        <f>IFERROR(VLOOKUP($A149,Round36[],5,FALSE), 0)</f>
        <v>0</v>
      </c>
      <c r="AO149" s="36">
        <f>IFERROR(VLOOKUP($A149,Round37[],5,FALSE), 0)</f>
        <v>0</v>
      </c>
      <c r="AP149" s="36">
        <f>IFERROR(VLOOKUP($A149,Round38[],5,FALSE), 0)</f>
        <v>0</v>
      </c>
      <c r="AQ149" s="36">
        <f>IFERROR(VLOOKUP($A149,Round39[],5,FALSE), 0)</f>
        <v>0</v>
      </c>
      <c r="AR149" s="36">
        <f>IFERROR(VLOOKUP($A149,Round40[],5,FALSE), 0)</f>
        <v>0</v>
      </c>
      <c r="AS149" s="36">
        <f>IFERROR(VLOOKUP($A149,Round41[],5,FALSE), 0)</f>
        <v>0</v>
      </c>
      <c r="AT149" s="36">
        <f>IFERROR(VLOOKUP($A149,Round42[],5,FALSE), 0)</f>
        <v>0</v>
      </c>
      <c r="AU149" s="36">
        <f>IFERROR(VLOOKUP($A149,Round43[],5,FALSE), 0)</f>
        <v>0</v>
      </c>
      <c r="AV149" s="36">
        <f>IFERROR(VLOOKUP($A149,Round44[],5,FALSE), 0)</f>
        <v>0</v>
      </c>
      <c r="AW149" s="36">
        <f>IFERROR(VLOOKUP($A149,Round45[],5,FALSE), 0)</f>
        <v>0</v>
      </c>
      <c r="AX149" s="36">
        <f>IFERROR(VLOOKUP($A149,Round46[],5,FALSE), 0)</f>
        <v>0</v>
      </c>
      <c r="AY149" s="36">
        <f>IFERROR(VLOOKUP($A149,Round47[],5,FALSE), 0)</f>
        <v>0</v>
      </c>
      <c r="AZ149" s="36">
        <f>IFERROR(VLOOKUP($A149,Round48[],5,FALSE), 0)</f>
        <v>0</v>
      </c>
      <c r="BA149" s="36">
        <f>IFERROR(VLOOKUP($A149,Round49[],5,FALSE), 0)</f>
        <v>0</v>
      </c>
      <c r="BB149" s="36">
        <f>IFERROR(VLOOKUP($A149,Round50[],5,FALSE), 0)</f>
        <v>0</v>
      </c>
      <c r="BC149" s="36">
        <f>IFERROR(VLOOKUP($A149,Round51[],5,FALSE), 0)</f>
        <v>0</v>
      </c>
      <c r="BD149" s="36">
        <f>IFERROR(VLOOKUP($A149,Round52[],5,FALSE), 0)</f>
        <v>0</v>
      </c>
      <c r="BE149" s="36">
        <f>IFERROR(VLOOKUP($A149,Round53[],5,FALSE), 0)</f>
        <v>0</v>
      </c>
      <c r="BF149" s="36">
        <f>IFERROR(VLOOKUP($A149,Round54[],5,FALSE), 0)</f>
        <v>0</v>
      </c>
      <c r="BG149" s="36">
        <f>IFERROR(VLOOKUP($A149,Round55[],5,FALSE), 0)</f>
        <v>0</v>
      </c>
      <c r="BH149" s="36">
        <f>IFERROR(VLOOKUP($A149,Round56[],5,FALSE), 0)</f>
        <v>0</v>
      </c>
      <c r="BI149" s="36">
        <f>IFERROR(VLOOKUP($A149,Round57[],5,FALSE), 0)</f>
        <v>0</v>
      </c>
      <c r="BJ149" s="36">
        <f>IFERROR(VLOOKUP($A149,Round58[],5,FALSE), 0)</f>
        <v>0</v>
      </c>
      <c r="BK149" s="36">
        <f>IFERROR(VLOOKUP($A149,Round59[],5,FALSE), 0)</f>
        <v>0</v>
      </c>
      <c r="BL149" s="36">
        <f>IFERROR(VLOOKUP($A149,Round60[],5,FALSE), 0)</f>
        <v>0</v>
      </c>
      <c r="BM149" s="36">
        <f>IFERROR(VLOOKUP($A149,Round61[],5,FALSE), 0)</f>
        <v>0</v>
      </c>
      <c r="BN149" s="36">
        <f>IFERROR(VLOOKUP($A149,Round62[],5,FALSE), 0)</f>
        <v>0</v>
      </c>
    </row>
    <row r="150" spans="1:66" ht="22.5" x14ac:dyDescent="0.25">
      <c r="A150" s="1">
        <v>29424</v>
      </c>
      <c r="B150" s="39" t="s">
        <v>131</v>
      </c>
      <c r="C150" s="37">
        <f xml:space="preserve"> SUM(TotalPoints[[#This Row],[دور 1]:[دور 62]])</f>
        <v>2</v>
      </c>
      <c r="D150" s="42">
        <f>COUNTIF(TotalPoints[[#This Row],[دور 1]:[دور 62]], "&gt;0")</f>
        <v>1</v>
      </c>
      <c r="E150" s="36">
        <f>IFERROR(VLOOKUP($A150,Round01[],5,FALSE), 0)</f>
        <v>2</v>
      </c>
      <c r="F150" s="36">
        <f>IFERROR(VLOOKUP($A150,Round02[],5,FALSE), 0)</f>
        <v>0</v>
      </c>
      <c r="G150" s="36">
        <f>IFERROR(VLOOKUP($A150,Round03[],5,FALSE), 0)</f>
        <v>0</v>
      </c>
      <c r="H150" s="36">
        <f>IFERROR(VLOOKUP($A150,Round04[],5,FALSE), 0)</f>
        <v>0</v>
      </c>
      <c r="I150" s="36">
        <f>IFERROR(VLOOKUP($A150,Round05[],5,FALSE), 0)</f>
        <v>0</v>
      </c>
      <c r="J150" s="36">
        <f>IFERROR(VLOOKUP($A150,Round06[],5,FALSE), 0)</f>
        <v>0</v>
      </c>
      <c r="K150" s="36">
        <f>IFERROR(VLOOKUP($A150,Round07[],5,FALSE), 0)</f>
        <v>0</v>
      </c>
      <c r="L150" s="36">
        <f>IFERROR(VLOOKUP($A150,Round08[],5,FALSE), 0)</f>
        <v>0</v>
      </c>
      <c r="M150" s="36">
        <f>IFERROR(VLOOKUP($A150,Round09[],5,FALSE), 0)</f>
        <v>0</v>
      </c>
      <c r="N150" s="36">
        <f>IFERROR(VLOOKUP($A150,Round10[],5,FALSE), 0)</f>
        <v>0</v>
      </c>
      <c r="O150" s="36">
        <f>IFERROR(VLOOKUP($A150,Round11[],5,FALSE), 0)</f>
        <v>0</v>
      </c>
      <c r="P150" s="36">
        <f>IFERROR(VLOOKUP($A150,Round12[],5,FALSE), 0)</f>
        <v>0</v>
      </c>
      <c r="Q150" s="36">
        <f>IFERROR(VLOOKUP($A150,Round13[],5,FALSE), 0)</f>
        <v>0</v>
      </c>
      <c r="R150" s="36">
        <f>IFERROR(VLOOKUP($A150,Round14[],5,FALSE), 0)</f>
        <v>0</v>
      </c>
      <c r="S150" s="36">
        <f>IFERROR(VLOOKUP($A150,Round15[],5,FALSE), 0)</f>
        <v>0</v>
      </c>
      <c r="T150" s="36">
        <f>IFERROR(VLOOKUP($A150,Round16[],5,FALSE), 0)</f>
        <v>0</v>
      </c>
      <c r="U150" s="36">
        <f>IFERROR(VLOOKUP($A150,Round17[],5,FALSE), 0)</f>
        <v>0</v>
      </c>
      <c r="V150" s="36">
        <f>IFERROR(VLOOKUP($A150,Round18[],5,FALSE), 0)</f>
        <v>0</v>
      </c>
      <c r="W150" s="36">
        <f>IFERROR(VLOOKUP($A150,Round19[],5,FALSE), 0)</f>
        <v>0</v>
      </c>
      <c r="X150" s="36">
        <f>IFERROR(VLOOKUP($A150,Round20[],5,FALSE), 0)</f>
        <v>0</v>
      </c>
      <c r="Y150" s="36">
        <f>IFERROR(VLOOKUP($A150,Round21[],5,FALSE), 0)</f>
        <v>0</v>
      </c>
      <c r="Z150" s="36">
        <f>IFERROR(VLOOKUP($A150,Round22[],5,FALSE), 0)</f>
        <v>0</v>
      </c>
      <c r="AA150" s="36">
        <f>IFERROR(VLOOKUP($A150,Round23[],5,FALSE), 0)</f>
        <v>0</v>
      </c>
      <c r="AB150" s="36">
        <f>IFERROR(VLOOKUP($A150,'دور 24'!$A$2:$E$41,5,FALSE), 0)</f>
        <v>0</v>
      </c>
      <c r="AC150" s="36">
        <f>IFERROR(VLOOKUP($A150,Round25[],5,FALSE), 0)</f>
        <v>0</v>
      </c>
      <c r="AD150" s="36">
        <f>IFERROR(VLOOKUP($A150,Round26[],5,FALSE), 0)</f>
        <v>0</v>
      </c>
      <c r="AE150" s="36">
        <f>IFERROR(VLOOKUP($A150,Round27[],5,FALSE), 0)</f>
        <v>0</v>
      </c>
      <c r="AF150" s="36">
        <f>IFERROR(VLOOKUP($A150,Round28[],5,FALSE), 0)</f>
        <v>0</v>
      </c>
      <c r="AG150" s="36">
        <f>IFERROR(VLOOKUP($A150,Round29[],5,FALSE), 0)</f>
        <v>0</v>
      </c>
      <c r="AH150" s="36">
        <f>IFERROR(VLOOKUP($A150,Round30[],5,FALSE), 0)</f>
        <v>0</v>
      </c>
      <c r="AI150" s="36">
        <f>IFERROR(VLOOKUP($A150,Round31[],5,FALSE), 0)</f>
        <v>0</v>
      </c>
      <c r="AJ150" s="36">
        <f>IFERROR(VLOOKUP($A150,Round32[],5,FALSE), 0)</f>
        <v>0</v>
      </c>
      <c r="AK150" s="36">
        <f>IFERROR(VLOOKUP($A150,Round33[],5,FALSE), 0)</f>
        <v>0</v>
      </c>
      <c r="AL150" s="36">
        <f>IFERROR(VLOOKUP($A150,Round34[],5,FALSE), 0)</f>
        <v>0</v>
      </c>
      <c r="AM150" s="36">
        <f>IFERROR(VLOOKUP($A150,Round35[],5,FALSE), 0)</f>
        <v>0</v>
      </c>
      <c r="AN150" s="36">
        <f>IFERROR(VLOOKUP($A150,Round36[],5,FALSE), 0)</f>
        <v>0</v>
      </c>
      <c r="AO150" s="36">
        <f>IFERROR(VLOOKUP($A150,Round37[],5,FALSE), 0)</f>
        <v>0</v>
      </c>
      <c r="AP150" s="36">
        <f>IFERROR(VLOOKUP($A150,Round38[],5,FALSE), 0)</f>
        <v>0</v>
      </c>
      <c r="AQ150" s="36">
        <f>IFERROR(VLOOKUP($A150,Round39[],5,FALSE), 0)</f>
        <v>0</v>
      </c>
      <c r="AR150" s="36">
        <f>IFERROR(VLOOKUP($A150,Round40[],5,FALSE), 0)</f>
        <v>0</v>
      </c>
      <c r="AS150" s="36">
        <f>IFERROR(VLOOKUP($A150,Round41[],5,FALSE), 0)</f>
        <v>0</v>
      </c>
      <c r="AT150" s="36">
        <f>IFERROR(VLOOKUP($A150,Round42[],5,FALSE), 0)</f>
        <v>0</v>
      </c>
      <c r="AU150" s="36">
        <f>IFERROR(VLOOKUP($A150,Round43[],5,FALSE), 0)</f>
        <v>0</v>
      </c>
      <c r="AV150" s="36">
        <f>IFERROR(VLOOKUP($A150,Round44[],5,FALSE), 0)</f>
        <v>0</v>
      </c>
      <c r="AW150" s="36">
        <f>IFERROR(VLOOKUP($A150,Round45[],5,FALSE), 0)</f>
        <v>0</v>
      </c>
      <c r="AX150" s="36">
        <f>IFERROR(VLOOKUP($A150,Round46[],5,FALSE), 0)</f>
        <v>0</v>
      </c>
      <c r="AY150" s="36">
        <f>IFERROR(VLOOKUP($A150,Round47[],5,FALSE), 0)</f>
        <v>0</v>
      </c>
      <c r="AZ150" s="36">
        <f>IFERROR(VLOOKUP($A150,Round48[],5,FALSE), 0)</f>
        <v>0</v>
      </c>
      <c r="BA150" s="36">
        <f>IFERROR(VLOOKUP($A150,Round49[],5,FALSE), 0)</f>
        <v>0</v>
      </c>
      <c r="BB150" s="36">
        <f>IFERROR(VLOOKUP($A150,Round50[],5,FALSE), 0)</f>
        <v>0</v>
      </c>
      <c r="BC150" s="36">
        <f>IFERROR(VLOOKUP($A150,Round51[],5,FALSE), 0)</f>
        <v>0</v>
      </c>
      <c r="BD150" s="36">
        <f>IFERROR(VLOOKUP($A150,Round52[],5,FALSE), 0)</f>
        <v>0</v>
      </c>
      <c r="BE150" s="36">
        <f>IFERROR(VLOOKUP($A150,Round53[],5,FALSE), 0)</f>
        <v>0</v>
      </c>
      <c r="BF150" s="36">
        <f>IFERROR(VLOOKUP($A150,Round54[],5,FALSE), 0)</f>
        <v>0</v>
      </c>
      <c r="BG150" s="36">
        <f>IFERROR(VLOOKUP($A150,Round55[],5,FALSE), 0)</f>
        <v>0</v>
      </c>
      <c r="BH150" s="36">
        <f>IFERROR(VLOOKUP($A150,Round56[],5,FALSE), 0)</f>
        <v>0</v>
      </c>
      <c r="BI150" s="36">
        <f>IFERROR(VLOOKUP($A150,Round57[],5,FALSE), 0)</f>
        <v>0</v>
      </c>
      <c r="BJ150" s="36">
        <f>IFERROR(VLOOKUP($A150,Round58[],5,FALSE), 0)</f>
        <v>0</v>
      </c>
      <c r="BK150" s="36">
        <f>IFERROR(VLOOKUP($A150,Round59[],5,FALSE), 0)</f>
        <v>0</v>
      </c>
      <c r="BL150" s="36">
        <f>IFERROR(VLOOKUP($A150,Round60[],5,FALSE), 0)</f>
        <v>0</v>
      </c>
      <c r="BM150" s="36">
        <f>IFERROR(VLOOKUP($A150,Round61[],5,FALSE), 0)</f>
        <v>0</v>
      </c>
      <c r="BN150" s="36">
        <f>IFERROR(VLOOKUP($A150,Round62[],5,FALSE), 0)</f>
        <v>0</v>
      </c>
    </row>
    <row r="151" spans="1:66" ht="22.5" x14ac:dyDescent="0.25">
      <c r="A151" s="1">
        <v>29225</v>
      </c>
      <c r="B151" s="39" t="s">
        <v>83</v>
      </c>
      <c r="C151" s="37">
        <f xml:space="preserve"> SUM(TotalPoints[[#This Row],[دور 1]:[دور 62]])</f>
        <v>2</v>
      </c>
      <c r="D151" s="42">
        <f>COUNTIF(TotalPoints[[#This Row],[دور 1]:[دور 62]], "&gt;0")</f>
        <v>1</v>
      </c>
      <c r="E151" s="36">
        <f>IFERROR(VLOOKUP($A151,Round01[],5,FALSE), 0)</f>
        <v>2</v>
      </c>
      <c r="F151" s="36">
        <f>IFERROR(VLOOKUP($A151,Round02[],5,FALSE), 0)</f>
        <v>0</v>
      </c>
      <c r="G151" s="36">
        <f>IFERROR(VLOOKUP($A151,Round03[],5,FALSE), 0)</f>
        <v>0</v>
      </c>
      <c r="H151" s="36">
        <f>IFERROR(VLOOKUP($A151,Round04[],5,FALSE), 0)</f>
        <v>0</v>
      </c>
      <c r="I151" s="36">
        <f>IFERROR(VLOOKUP($A151,Round05[],5,FALSE), 0)</f>
        <v>0</v>
      </c>
      <c r="J151" s="36">
        <f>IFERROR(VLOOKUP($A151,Round06[],5,FALSE), 0)</f>
        <v>0</v>
      </c>
      <c r="K151" s="36">
        <f>IFERROR(VLOOKUP($A151,Round07[],5,FALSE), 0)</f>
        <v>0</v>
      </c>
      <c r="L151" s="36">
        <f>IFERROR(VLOOKUP($A151,Round08[],5,FALSE), 0)</f>
        <v>0</v>
      </c>
      <c r="M151" s="36">
        <f>IFERROR(VLOOKUP($A151,Round09[],5,FALSE), 0)</f>
        <v>0</v>
      </c>
      <c r="N151" s="36">
        <f>IFERROR(VLOOKUP($A151,Round10[],5,FALSE), 0)</f>
        <v>0</v>
      </c>
      <c r="O151" s="36">
        <f>IFERROR(VLOOKUP($A151,Round11[],5,FALSE), 0)</f>
        <v>0</v>
      </c>
      <c r="P151" s="36">
        <f>IFERROR(VLOOKUP($A151,Round12[],5,FALSE), 0)</f>
        <v>0</v>
      </c>
      <c r="Q151" s="36">
        <f>IFERROR(VLOOKUP($A151,Round13[],5,FALSE), 0)</f>
        <v>0</v>
      </c>
      <c r="R151" s="36">
        <f>IFERROR(VLOOKUP($A151,Round14[],5,FALSE), 0)</f>
        <v>0</v>
      </c>
      <c r="S151" s="36">
        <f>IFERROR(VLOOKUP($A151,Round15[],5,FALSE), 0)</f>
        <v>0</v>
      </c>
      <c r="T151" s="36">
        <f>IFERROR(VLOOKUP($A151,Round16[],5,FALSE), 0)</f>
        <v>0</v>
      </c>
      <c r="U151" s="36">
        <f>IFERROR(VLOOKUP($A151,Round17[],5,FALSE), 0)</f>
        <v>0</v>
      </c>
      <c r="V151" s="36">
        <f>IFERROR(VLOOKUP($A151,Round18[],5,FALSE), 0)</f>
        <v>0</v>
      </c>
      <c r="W151" s="36">
        <f>IFERROR(VLOOKUP($A151,Round19[],5,FALSE), 0)</f>
        <v>0</v>
      </c>
      <c r="X151" s="36">
        <f>IFERROR(VLOOKUP($A151,Round20[],5,FALSE), 0)</f>
        <v>0</v>
      </c>
      <c r="Y151" s="36">
        <f>IFERROR(VLOOKUP($A151,Round21[],5,FALSE), 0)</f>
        <v>0</v>
      </c>
      <c r="Z151" s="36">
        <f>IFERROR(VLOOKUP($A151,Round22[],5,FALSE), 0)</f>
        <v>0</v>
      </c>
      <c r="AA151" s="36">
        <f>IFERROR(VLOOKUP($A151,Round23[],5,FALSE), 0)</f>
        <v>0</v>
      </c>
      <c r="AB151" s="36">
        <f>IFERROR(VLOOKUP($A151,'دور 24'!$A$2:$E$41,5,FALSE), 0)</f>
        <v>0</v>
      </c>
      <c r="AC151" s="36">
        <f>IFERROR(VLOOKUP($A151,Round25[],5,FALSE), 0)</f>
        <v>0</v>
      </c>
      <c r="AD151" s="36">
        <f>IFERROR(VLOOKUP($A151,Round26[],5,FALSE), 0)</f>
        <v>0</v>
      </c>
      <c r="AE151" s="36">
        <f>IFERROR(VLOOKUP($A151,Round27[],5,FALSE), 0)</f>
        <v>0</v>
      </c>
      <c r="AF151" s="36">
        <f>IFERROR(VLOOKUP($A151,Round28[],5,FALSE), 0)</f>
        <v>0</v>
      </c>
      <c r="AG151" s="36">
        <f>IFERROR(VLOOKUP($A151,Round29[],5,FALSE), 0)</f>
        <v>0</v>
      </c>
      <c r="AH151" s="36">
        <f>IFERROR(VLOOKUP($A151,Round30[],5,FALSE), 0)</f>
        <v>0</v>
      </c>
      <c r="AI151" s="36">
        <f>IFERROR(VLOOKUP($A151,Round31[],5,FALSE), 0)</f>
        <v>0</v>
      </c>
      <c r="AJ151" s="36">
        <f>IFERROR(VLOOKUP($A151,Round32[],5,FALSE), 0)</f>
        <v>0</v>
      </c>
      <c r="AK151" s="36">
        <f>IFERROR(VLOOKUP($A151,Round33[],5,FALSE), 0)</f>
        <v>0</v>
      </c>
      <c r="AL151" s="36">
        <f>IFERROR(VLOOKUP($A151,Round34[],5,FALSE), 0)</f>
        <v>0</v>
      </c>
      <c r="AM151" s="36">
        <f>IFERROR(VLOOKUP($A151,Round35[],5,FALSE), 0)</f>
        <v>0</v>
      </c>
      <c r="AN151" s="36">
        <f>IFERROR(VLOOKUP($A151,Round36[],5,FALSE), 0)</f>
        <v>0</v>
      </c>
      <c r="AO151" s="36">
        <f>IFERROR(VLOOKUP($A151,Round37[],5,FALSE), 0)</f>
        <v>0</v>
      </c>
      <c r="AP151" s="36">
        <f>IFERROR(VLOOKUP($A151,Round38[],5,FALSE), 0)</f>
        <v>0</v>
      </c>
      <c r="AQ151" s="36">
        <f>IFERROR(VLOOKUP($A151,Round39[],5,FALSE), 0)</f>
        <v>0</v>
      </c>
      <c r="AR151" s="36">
        <f>IFERROR(VLOOKUP($A151,Round40[],5,FALSE), 0)</f>
        <v>0</v>
      </c>
      <c r="AS151" s="36">
        <f>IFERROR(VLOOKUP($A151,Round41[],5,FALSE), 0)</f>
        <v>0</v>
      </c>
      <c r="AT151" s="36">
        <f>IFERROR(VLOOKUP($A151,Round42[],5,FALSE), 0)</f>
        <v>0</v>
      </c>
      <c r="AU151" s="36">
        <f>IFERROR(VLOOKUP($A151,Round43[],5,FALSE), 0)</f>
        <v>0</v>
      </c>
      <c r="AV151" s="36">
        <f>IFERROR(VLOOKUP($A151,Round44[],5,FALSE), 0)</f>
        <v>0</v>
      </c>
      <c r="AW151" s="36">
        <f>IFERROR(VLOOKUP($A151,Round45[],5,FALSE), 0)</f>
        <v>0</v>
      </c>
      <c r="AX151" s="36">
        <f>IFERROR(VLOOKUP($A151,Round46[],5,FALSE), 0)</f>
        <v>0</v>
      </c>
      <c r="AY151" s="36">
        <f>IFERROR(VLOOKUP($A151,Round47[],5,FALSE), 0)</f>
        <v>0</v>
      </c>
      <c r="AZ151" s="36">
        <f>IFERROR(VLOOKUP($A151,Round48[],5,FALSE), 0)</f>
        <v>0</v>
      </c>
      <c r="BA151" s="36">
        <f>IFERROR(VLOOKUP($A151,Round49[],5,FALSE), 0)</f>
        <v>0</v>
      </c>
      <c r="BB151" s="36">
        <f>IFERROR(VLOOKUP($A151,Round50[],5,FALSE), 0)</f>
        <v>0</v>
      </c>
      <c r="BC151" s="36">
        <f>IFERROR(VLOOKUP($A151,Round51[],5,FALSE), 0)</f>
        <v>0</v>
      </c>
      <c r="BD151" s="36">
        <f>IFERROR(VLOOKUP($A151,Round52[],5,FALSE), 0)</f>
        <v>0</v>
      </c>
      <c r="BE151" s="36">
        <f>IFERROR(VLOOKUP($A151,Round53[],5,FALSE), 0)</f>
        <v>0</v>
      </c>
      <c r="BF151" s="36">
        <f>IFERROR(VLOOKUP($A151,Round54[],5,FALSE), 0)</f>
        <v>0</v>
      </c>
      <c r="BG151" s="36">
        <f>IFERROR(VLOOKUP($A151,Round55[],5,FALSE), 0)</f>
        <v>0</v>
      </c>
      <c r="BH151" s="36">
        <f>IFERROR(VLOOKUP($A151,Round56[],5,FALSE), 0)</f>
        <v>0</v>
      </c>
      <c r="BI151" s="36">
        <f>IFERROR(VLOOKUP($A151,Round57[],5,FALSE), 0)</f>
        <v>0</v>
      </c>
      <c r="BJ151" s="36">
        <f>IFERROR(VLOOKUP($A151,Round58[],5,FALSE), 0)</f>
        <v>0</v>
      </c>
      <c r="BK151" s="36">
        <f>IFERROR(VLOOKUP($A151,Round59[],5,FALSE), 0)</f>
        <v>0</v>
      </c>
      <c r="BL151" s="36">
        <f>IFERROR(VLOOKUP($A151,Round60[],5,FALSE), 0)</f>
        <v>0</v>
      </c>
      <c r="BM151" s="36">
        <f>IFERROR(VLOOKUP($A151,Round61[],5,FALSE), 0)</f>
        <v>0</v>
      </c>
      <c r="BN151" s="36">
        <f>IFERROR(VLOOKUP($A151,Round62[],5,FALSE), 0)</f>
        <v>0</v>
      </c>
    </row>
    <row r="152" spans="1:66" ht="22.5" x14ac:dyDescent="0.25">
      <c r="A152" s="1">
        <v>28485</v>
      </c>
      <c r="B152" s="39" t="s">
        <v>81</v>
      </c>
      <c r="C152" s="37">
        <f xml:space="preserve"> SUM(TotalPoints[[#This Row],[دور 1]:[دور 62]])</f>
        <v>2</v>
      </c>
      <c r="D152" s="42">
        <f>COUNTIF(TotalPoints[[#This Row],[دور 1]:[دور 62]], "&gt;0")</f>
        <v>1</v>
      </c>
      <c r="E152" s="36">
        <f>IFERROR(VLOOKUP($A152,Round01[],5,FALSE), 0)</f>
        <v>2</v>
      </c>
      <c r="F152" s="36">
        <f>IFERROR(VLOOKUP($A152,Round02[],5,FALSE), 0)</f>
        <v>0</v>
      </c>
      <c r="G152" s="36">
        <f>IFERROR(VLOOKUP($A152,Round03[],5,FALSE), 0)</f>
        <v>0</v>
      </c>
      <c r="H152" s="36">
        <f>IFERROR(VLOOKUP($A152,Round04[],5,FALSE), 0)</f>
        <v>0</v>
      </c>
      <c r="I152" s="36">
        <f>IFERROR(VLOOKUP($A152,Round05[],5,FALSE), 0)</f>
        <v>0</v>
      </c>
      <c r="J152" s="36">
        <f>IFERROR(VLOOKUP($A152,Round06[],5,FALSE), 0)</f>
        <v>0</v>
      </c>
      <c r="K152" s="36">
        <f>IFERROR(VLOOKUP($A152,Round07[],5,FALSE), 0)</f>
        <v>0</v>
      </c>
      <c r="L152" s="36">
        <f>IFERROR(VLOOKUP($A152,Round08[],5,FALSE), 0)</f>
        <v>0</v>
      </c>
      <c r="M152" s="36">
        <f>IFERROR(VLOOKUP($A152,Round09[],5,FALSE), 0)</f>
        <v>0</v>
      </c>
      <c r="N152" s="36">
        <f>IFERROR(VLOOKUP($A152,Round10[],5,FALSE), 0)</f>
        <v>0</v>
      </c>
      <c r="O152" s="36">
        <f>IFERROR(VLOOKUP($A152,Round11[],5,FALSE), 0)</f>
        <v>0</v>
      </c>
      <c r="P152" s="36">
        <f>IFERROR(VLOOKUP($A152,Round12[],5,FALSE), 0)</f>
        <v>0</v>
      </c>
      <c r="Q152" s="36">
        <f>IFERROR(VLOOKUP($A152,Round13[],5,FALSE), 0)</f>
        <v>0</v>
      </c>
      <c r="R152" s="36">
        <f>IFERROR(VLOOKUP($A152,Round14[],5,FALSE), 0)</f>
        <v>0</v>
      </c>
      <c r="S152" s="36">
        <f>IFERROR(VLOOKUP($A152,Round15[],5,FALSE), 0)</f>
        <v>0</v>
      </c>
      <c r="T152" s="36">
        <f>IFERROR(VLOOKUP($A152,Round16[],5,FALSE), 0)</f>
        <v>0</v>
      </c>
      <c r="U152" s="36">
        <f>IFERROR(VLOOKUP($A152,Round17[],5,FALSE), 0)</f>
        <v>0</v>
      </c>
      <c r="V152" s="36">
        <f>IFERROR(VLOOKUP($A152,Round18[],5,FALSE), 0)</f>
        <v>0</v>
      </c>
      <c r="W152" s="36">
        <f>IFERROR(VLOOKUP($A152,Round19[],5,FALSE), 0)</f>
        <v>0</v>
      </c>
      <c r="X152" s="36">
        <f>IFERROR(VLOOKUP($A152,Round20[],5,FALSE), 0)</f>
        <v>0</v>
      </c>
      <c r="Y152" s="36">
        <f>IFERROR(VLOOKUP($A152,Round21[],5,FALSE), 0)</f>
        <v>0</v>
      </c>
      <c r="Z152" s="36">
        <f>IFERROR(VLOOKUP($A152,Round22[],5,FALSE), 0)</f>
        <v>0</v>
      </c>
      <c r="AA152" s="36">
        <f>IFERROR(VLOOKUP($A152,Round23[],5,FALSE), 0)</f>
        <v>0</v>
      </c>
      <c r="AB152" s="36">
        <f>IFERROR(VLOOKUP($A152,'دور 24'!$A$2:$E$41,5,FALSE), 0)</f>
        <v>0</v>
      </c>
      <c r="AC152" s="36">
        <f>IFERROR(VLOOKUP($A152,Round25[],5,FALSE), 0)</f>
        <v>0</v>
      </c>
      <c r="AD152" s="36">
        <f>IFERROR(VLOOKUP($A152,Round26[],5,FALSE), 0)</f>
        <v>0</v>
      </c>
      <c r="AE152" s="36">
        <f>IFERROR(VLOOKUP($A152,Round27[],5,FALSE), 0)</f>
        <v>0</v>
      </c>
      <c r="AF152" s="36">
        <f>IFERROR(VLOOKUP($A152,Round28[],5,FALSE), 0)</f>
        <v>0</v>
      </c>
      <c r="AG152" s="36">
        <f>IFERROR(VLOOKUP($A152,Round29[],5,FALSE), 0)</f>
        <v>0</v>
      </c>
      <c r="AH152" s="36">
        <f>IFERROR(VLOOKUP($A152,Round30[],5,FALSE), 0)</f>
        <v>0</v>
      </c>
      <c r="AI152" s="36">
        <f>IFERROR(VLOOKUP($A152,Round31[],5,FALSE), 0)</f>
        <v>0</v>
      </c>
      <c r="AJ152" s="36">
        <f>IFERROR(VLOOKUP($A152,Round32[],5,FALSE), 0)</f>
        <v>0</v>
      </c>
      <c r="AK152" s="36">
        <f>IFERROR(VLOOKUP($A152,Round33[],5,FALSE), 0)</f>
        <v>0</v>
      </c>
      <c r="AL152" s="36">
        <f>IFERROR(VLOOKUP($A152,Round34[],5,FALSE), 0)</f>
        <v>0</v>
      </c>
      <c r="AM152" s="36">
        <f>IFERROR(VLOOKUP($A152,Round35[],5,FALSE), 0)</f>
        <v>0</v>
      </c>
      <c r="AN152" s="36">
        <f>IFERROR(VLOOKUP($A152,Round36[],5,FALSE), 0)</f>
        <v>0</v>
      </c>
      <c r="AO152" s="36">
        <f>IFERROR(VLOOKUP($A152,Round37[],5,FALSE), 0)</f>
        <v>0</v>
      </c>
      <c r="AP152" s="36">
        <f>IFERROR(VLOOKUP($A152,Round38[],5,FALSE), 0)</f>
        <v>0</v>
      </c>
      <c r="AQ152" s="36">
        <f>IFERROR(VLOOKUP($A152,Round39[],5,FALSE), 0)</f>
        <v>0</v>
      </c>
      <c r="AR152" s="36">
        <f>IFERROR(VLOOKUP($A152,Round40[],5,FALSE), 0)</f>
        <v>0</v>
      </c>
      <c r="AS152" s="36">
        <f>IFERROR(VLOOKUP($A152,Round41[],5,FALSE), 0)</f>
        <v>0</v>
      </c>
      <c r="AT152" s="36">
        <f>IFERROR(VLOOKUP($A152,Round42[],5,FALSE), 0)</f>
        <v>0</v>
      </c>
      <c r="AU152" s="36">
        <f>IFERROR(VLOOKUP($A152,Round43[],5,FALSE), 0)</f>
        <v>0</v>
      </c>
      <c r="AV152" s="36">
        <f>IFERROR(VLOOKUP($A152,Round44[],5,FALSE), 0)</f>
        <v>0</v>
      </c>
      <c r="AW152" s="36">
        <f>IFERROR(VLOOKUP($A152,Round45[],5,FALSE), 0)</f>
        <v>0</v>
      </c>
      <c r="AX152" s="36">
        <f>IFERROR(VLOOKUP($A152,Round46[],5,FALSE), 0)</f>
        <v>0</v>
      </c>
      <c r="AY152" s="36">
        <f>IFERROR(VLOOKUP($A152,Round47[],5,FALSE), 0)</f>
        <v>0</v>
      </c>
      <c r="AZ152" s="36">
        <f>IFERROR(VLOOKUP($A152,Round48[],5,FALSE), 0)</f>
        <v>0</v>
      </c>
      <c r="BA152" s="36">
        <f>IFERROR(VLOOKUP($A152,Round49[],5,FALSE), 0)</f>
        <v>0</v>
      </c>
      <c r="BB152" s="36">
        <f>IFERROR(VLOOKUP($A152,Round50[],5,FALSE), 0)</f>
        <v>0</v>
      </c>
      <c r="BC152" s="36">
        <f>IFERROR(VLOOKUP($A152,Round51[],5,FALSE), 0)</f>
        <v>0</v>
      </c>
      <c r="BD152" s="36">
        <f>IFERROR(VLOOKUP($A152,Round52[],5,FALSE), 0)</f>
        <v>0</v>
      </c>
      <c r="BE152" s="36">
        <f>IFERROR(VLOOKUP($A152,Round53[],5,FALSE), 0)</f>
        <v>0</v>
      </c>
      <c r="BF152" s="36">
        <f>IFERROR(VLOOKUP($A152,Round54[],5,FALSE), 0)</f>
        <v>0</v>
      </c>
      <c r="BG152" s="36">
        <f>IFERROR(VLOOKUP($A152,Round55[],5,FALSE), 0)</f>
        <v>0</v>
      </c>
      <c r="BH152" s="36">
        <f>IFERROR(VLOOKUP($A152,Round56[],5,FALSE), 0)</f>
        <v>0</v>
      </c>
      <c r="BI152" s="36">
        <f>IFERROR(VLOOKUP($A152,Round57[],5,FALSE), 0)</f>
        <v>0</v>
      </c>
      <c r="BJ152" s="36">
        <f>IFERROR(VLOOKUP($A152,Round58[],5,FALSE), 0)</f>
        <v>0</v>
      </c>
      <c r="BK152" s="36">
        <f>IFERROR(VLOOKUP($A152,Round59[],5,FALSE), 0)</f>
        <v>0</v>
      </c>
      <c r="BL152" s="36">
        <f>IFERROR(VLOOKUP($A152,Round60[],5,FALSE), 0)</f>
        <v>0</v>
      </c>
      <c r="BM152" s="36">
        <f>IFERROR(VLOOKUP($A152,Round61[],5,FALSE), 0)</f>
        <v>0</v>
      </c>
      <c r="BN152" s="36">
        <f>IFERROR(VLOOKUP($A152,Round62[],5,FALSE), 0)</f>
        <v>0</v>
      </c>
    </row>
    <row r="153" spans="1:66" ht="22.5" x14ac:dyDescent="0.25">
      <c r="A153" s="1">
        <v>27502</v>
      </c>
      <c r="B153" s="39" t="s">
        <v>68</v>
      </c>
      <c r="C153" s="37">
        <f xml:space="preserve"> SUM(TotalPoints[[#This Row],[دور 1]:[دور 62]])</f>
        <v>2</v>
      </c>
      <c r="D153" s="42">
        <f>COUNTIF(TotalPoints[[#This Row],[دور 1]:[دور 62]], "&gt;0")</f>
        <v>1</v>
      </c>
      <c r="E153" s="36">
        <f>IFERROR(VLOOKUP($A153,Round01[],5,FALSE), 0)</f>
        <v>2</v>
      </c>
      <c r="F153" s="36">
        <f>IFERROR(VLOOKUP($A153,Round02[],5,FALSE), 0)</f>
        <v>0</v>
      </c>
      <c r="G153" s="36">
        <f>IFERROR(VLOOKUP($A153,Round03[],5,FALSE), 0)</f>
        <v>0</v>
      </c>
      <c r="H153" s="36">
        <f>IFERROR(VLOOKUP($A153,Round04[],5,FALSE), 0)</f>
        <v>0</v>
      </c>
      <c r="I153" s="36">
        <f>IFERROR(VLOOKUP($A153,Round05[],5,FALSE), 0)</f>
        <v>0</v>
      </c>
      <c r="J153" s="36">
        <f>IFERROR(VLOOKUP($A153,Round06[],5,FALSE), 0)</f>
        <v>0</v>
      </c>
      <c r="K153" s="1">
        <f>IFERROR(VLOOKUP($A153,Round07[],5,FALSE), 0)</f>
        <v>0</v>
      </c>
      <c r="L153" s="1">
        <f>IFERROR(VLOOKUP($A153,Round08[],5,FALSE), 0)</f>
        <v>0</v>
      </c>
      <c r="M153" s="1">
        <f>IFERROR(VLOOKUP($A153,Round09[],5,FALSE), 0)</f>
        <v>0</v>
      </c>
      <c r="N153" s="1">
        <f>IFERROR(VLOOKUP($A153,Round10[],5,FALSE), 0)</f>
        <v>0</v>
      </c>
      <c r="O153" s="1">
        <f>IFERROR(VLOOKUP($A153,Round11[],5,FALSE), 0)</f>
        <v>0</v>
      </c>
      <c r="P153" s="1">
        <f>IFERROR(VLOOKUP($A153,Round12[],5,FALSE), 0)</f>
        <v>0</v>
      </c>
      <c r="Q153" s="1">
        <f>IFERROR(VLOOKUP($A153,Round13[],5,FALSE), 0)</f>
        <v>0</v>
      </c>
      <c r="R153" s="1">
        <f>IFERROR(VLOOKUP($A153,Round14[],5,FALSE), 0)</f>
        <v>0</v>
      </c>
      <c r="S153" s="1">
        <f>IFERROR(VLOOKUP($A153,Round15[],5,FALSE), 0)</f>
        <v>0</v>
      </c>
      <c r="T153" s="1">
        <f>IFERROR(VLOOKUP($A153,Round16[],5,FALSE), 0)</f>
        <v>0</v>
      </c>
      <c r="U153" s="1">
        <f>IFERROR(VLOOKUP($A153,Round17[],5,FALSE), 0)</f>
        <v>0</v>
      </c>
      <c r="V153" s="1">
        <f>IFERROR(VLOOKUP($A153,Round18[],5,FALSE), 0)</f>
        <v>0</v>
      </c>
      <c r="W153" s="1">
        <f>IFERROR(VLOOKUP($A153,Round19[],5,FALSE), 0)</f>
        <v>0</v>
      </c>
      <c r="X153" s="1">
        <f>IFERROR(VLOOKUP($A153,Round20[],5,FALSE), 0)</f>
        <v>0</v>
      </c>
      <c r="Y153" s="1">
        <f>IFERROR(VLOOKUP($A153,Round21[],5,FALSE), 0)</f>
        <v>0</v>
      </c>
      <c r="Z153" s="1">
        <f>IFERROR(VLOOKUP($A153,Round22[],5,FALSE), 0)</f>
        <v>0</v>
      </c>
      <c r="AA153" s="1">
        <f>IFERROR(VLOOKUP($A153,Round23[],5,FALSE), 0)</f>
        <v>0</v>
      </c>
      <c r="AB153" s="1">
        <f>IFERROR(VLOOKUP($A153,'دور 24'!$A$2:$E$41,5,FALSE), 0)</f>
        <v>0</v>
      </c>
      <c r="AC153" s="1">
        <f>IFERROR(VLOOKUP($A153,Round25[],5,FALSE), 0)</f>
        <v>0</v>
      </c>
      <c r="AD153" s="1">
        <f>IFERROR(VLOOKUP($A153,Round26[],5,FALSE), 0)</f>
        <v>0</v>
      </c>
      <c r="AE153" s="1">
        <f>IFERROR(VLOOKUP($A153,Round27[],5,FALSE), 0)</f>
        <v>0</v>
      </c>
      <c r="AF153" s="1">
        <f>IFERROR(VLOOKUP($A153,Round28[],5,FALSE), 0)</f>
        <v>0</v>
      </c>
      <c r="AG153" s="1">
        <f>IFERROR(VLOOKUP($A153,Round29[],5,FALSE), 0)</f>
        <v>0</v>
      </c>
      <c r="AH153" s="1">
        <f>IFERROR(VLOOKUP($A153,Round30[],5,FALSE), 0)</f>
        <v>0</v>
      </c>
      <c r="AI153" s="1">
        <f>IFERROR(VLOOKUP($A153,Round31[],5,FALSE), 0)</f>
        <v>0</v>
      </c>
      <c r="AJ153" s="1">
        <f>IFERROR(VLOOKUP($A153,Round32[],5,FALSE), 0)</f>
        <v>0</v>
      </c>
      <c r="AK153" s="1">
        <f>IFERROR(VLOOKUP($A153,Round33[],5,FALSE), 0)</f>
        <v>0</v>
      </c>
      <c r="AL153" s="1">
        <f>IFERROR(VLOOKUP($A153,Round34[],5,FALSE), 0)</f>
        <v>0</v>
      </c>
      <c r="AM153" s="1">
        <f>IFERROR(VLOOKUP($A153,Round35[],5,FALSE), 0)</f>
        <v>0</v>
      </c>
      <c r="AN153" s="1">
        <f>IFERROR(VLOOKUP($A153,Round36[],5,FALSE), 0)</f>
        <v>0</v>
      </c>
      <c r="AO153" s="1">
        <f>IFERROR(VLOOKUP($A153,Round37[],5,FALSE), 0)</f>
        <v>0</v>
      </c>
      <c r="AP153" s="1">
        <f>IFERROR(VLOOKUP($A153,Round38[],5,FALSE), 0)</f>
        <v>0</v>
      </c>
      <c r="AQ153" s="1">
        <f>IFERROR(VLOOKUP($A153,Round39[],5,FALSE), 0)</f>
        <v>0</v>
      </c>
      <c r="AR153" s="1">
        <f>IFERROR(VLOOKUP($A153,Round40[],5,FALSE), 0)</f>
        <v>0</v>
      </c>
      <c r="AS153" s="1">
        <f>IFERROR(VLOOKUP($A153,Round41[],5,FALSE), 0)</f>
        <v>0</v>
      </c>
      <c r="AT153" s="1">
        <f>IFERROR(VLOOKUP($A153,Round42[],5,FALSE), 0)</f>
        <v>0</v>
      </c>
      <c r="AU153" s="1">
        <f>IFERROR(VLOOKUP($A153,Round43[],5,FALSE), 0)</f>
        <v>0</v>
      </c>
      <c r="AV153" s="1">
        <f>IFERROR(VLOOKUP($A153,Round44[],5,FALSE), 0)</f>
        <v>0</v>
      </c>
      <c r="AW153" s="1">
        <f>IFERROR(VLOOKUP($A153,Round45[],5,FALSE), 0)</f>
        <v>0</v>
      </c>
      <c r="AX153" s="1">
        <f>IFERROR(VLOOKUP($A153,Round46[],5,FALSE), 0)</f>
        <v>0</v>
      </c>
      <c r="AY153" s="1">
        <f>IFERROR(VLOOKUP($A153,Round47[],5,FALSE), 0)</f>
        <v>0</v>
      </c>
      <c r="AZ153" s="1">
        <f>IFERROR(VLOOKUP($A153,Round48[],5,FALSE), 0)</f>
        <v>0</v>
      </c>
      <c r="BA153" s="1">
        <f>IFERROR(VLOOKUP($A153,Round49[],5,FALSE), 0)</f>
        <v>0</v>
      </c>
      <c r="BB153" s="1">
        <f>IFERROR(VLOOKUP($A153,Round50[],5,FALSE), 0)</f>
        <v>0</v>
      </c>
      <c r="BC153" s="1">
        <f>IFERROR(VLOOKUP($A153,Round51[],5,FALSE), 0)</f>
        <v>0</v>
      </c>
      <c r="BD153" s="1">
        <f>IFERROR(VLOOKUP($A153,Round52[],5,FALSE), 0)</f>
        <v>0</v>
      </c>
      <c r="BE153" s="1">
        <f>IFERROR(VLOOKUP($A153,Round53[],5,FALSE), 0)</f>
        <v>0</v>
      </c>
      <c r="BF153" s="1">
        <f>IFERROR(VLOOKUP($A153,Round54[],5,FALSE), 0)</f>
        <v>0</v>
      </c>
      <c r="BG153" s="1">
        <f>IFERROR(VLOOKUP($A153,Round55[],5,FALSE), 0)</f>
        <v>0</v>
      </c>
      <c r="BH153" s="1">
        <f>IFERROR(VLOOKUP($A153,Round56[],5,FALSE), 0)</f>
        <v>0</v>
      </c>
      <c r="BI153" s="1">
        <f>IFERROR(VLOOKUP($A153,Round57[],5,FALSE), 0)</f>
        <v>0</v>
      </c>
      <c r="BJ153" s="1">
        <f>IFERROR(VLOOKUP($A153,Round58[],5,FALSE), 0)</f>
        <v>0</v>
      </c>
      <c r="BK153" s="1">
        <f>IFERROR(VLOOKUP($A153,Round59[],5,FALSE), 0)</f>
        <v>0</v>
      </c>
      <c r="BL153" s="1">
        <f>IFERROR(VLOOKUP($A153,Round60[],5,FALSE), 0)</f>
        <v>0</v>
      </c>
      <c r="BM153" s="36">
        <f>IFERROR(VLOOKUP($A153,Round61[],5,FALSE), 0)</f>
        <v>0</v>
      </c>
      <c r="BN153" s="36">
        <f>IFERROR(VLOOKUP($A153,Round62[],5,FALSE), 0)</f>
        <v>0</v>
      </c>
    </row>
    <row r="154" spans="1:66" ht="22.5" x14ac:dyDescent="0.25">
      <c r="A154" s="1">
        <v>24772</v>
      </c>
      <c r="B154" s="39" t="s">
        <v>106</v>
      </c>
      <c r="C154" s="37">
        <f xml:space="preserve"> SUM(TotalPoints[[#This Row],[دور 1]:[دور 62]])</f>
        <v>2</v>
      </c>
      <c r="D154" s="42">
        <f>COUNTIF(TotalPoints[[#This Row],[دور 1]:[دور 62]], "&gt;0")</f>
        <v>1</v>
      </c>
      <c r="E154" s="36">
        <f>IFERROR(VLOOKUP($A154,Round01[],5,FALSE), 0)</f>
        <v>2</v>
      </c>
      <c r="F154" s="36">
        <f>IFERROR(VLOOKUP($A154,Round02[],5,FALSE), 0)</f>
        <v>0</v>
      </c>
      <c r="G154" s="36">
        <f>IFERROR(VLOOKUP($A154,Round03[],5,FALSE), 0)</f>
        <v>0</v>
      </c>
      <c r="H154" s="36">
        <f>IFERROR(VLOOKUP($A154,Round04[],5,FALSE), 0)</f>
        <v>0</v>
      </c>
      <c r="I154" s="36">
        <f>IFERROR(VLOOKUP($A154,Round05[],5,FALSE), 0)</f>
        <v>0</v>
      </c>
      <c r="J154" s="36">
        <f>IFERROR(VLOOKUP($A154,Round06[],5,FALSE), 0)</f>
        <v>0</v>
      </c>
      <c r="K154" s="36">
        <f>IFERROR(VLOOKUP($A154,Round07[],5,FALSE), 0)</f>
        <v>0</v>
      </c>
      <c r="L154" s="36">
        <f>IFERROR(VLOOKUP($A154,Round08[],5,FALSE), 0)</f>
        <v>0</v>
      </c>
      <c r="M154" s="36">
        <f>IFERROR(VLOOKUP($A154,Round09[],5,FALSE), 0)</f>
        <v>0</v>
      </c>
      <c r="N154" s="36">
        <f>IFERROR(VLOOKUP($A154,Round10[],5,FALSE), 0)</f>
        <v>0</v>
      </c>
      <c r="O154" s="36">
        <f>IFERROR(VLOOKUP($A154,Round11[],5,FALSE), 0)</f>
        <v>0</v>
      </c>
      <c r="P154" s="36">
        <f>IFERROR(VLOOKUP($A154,Round12[],5,FALSE), 0)</f>
        <v>0</v>
      </c>
      <c r="Q154" s="36">
        <f>IFERROR(VLOOKUP($A154,Round13[],5,FALSE), 0)</f>
        <v>0</v>
      </c>
      <c r="R154" s="36">
        <f>IFERROR(VLOOKUP($A154,Round14[],5,FALSE), 0)</f>
        <v>0</v>
      </c>
      <c r="S154" s="36">
        <f>IFERROR(VLOOKUP($A154,Round15[],5,FALSE), 0)</f>
        <v>0</v>
      </c>
      <c r="T154" s="36">
        <f>IFERROR(VLOOKUP($A154,Round16[],5,FALSE), 0)</f>
        <v>0</v>
      </c>
      <c r="U154" s="36">
        <f>IFERROR(VLOOKUP($A154,Round17[],5,FALSE), 0)</f>
        <v>0</v>
      </c>
      <c r="V154" s="36">
        <f>IFERROR(VLOOKUP($A154,Round18[],5,FALSE), 0)</f>
        <v>0</v>
      </c>
      <c r="W154" s="36">
        <f>IFERROR(VLOOKUP($A154,Round19[],5,FALSE), 0)</f>
        <v>0</v>
      </c>
      <c r="X154" s="36">
        <f>IFERROR(VLOOKUP($A154,Round20[],5,FALSE), 0)</f>
        <v>0</v>
      </c>
      <c r="Y154" s="36">
        <f>IFERROR(VLOOKUP($A154,Round21[],5,FALSE), 0)</f>
        <v>0</v>
      </c>
      <c r="Z154" s="36">
        <f>IFERROR(VLOOKUP($A154,Round22[],5,FALSE), 0)</f>
        <v>0</v>
      </c>
      <c r="AA154" s="36">
        <f>IFERROR(VLOOKUP($A154,Round23[],5,FALSE), 0)</f>
        <v>0</v>
      </c>
      <c r="AB154" s="36">
        <f>IFERROR(VLOOKUP($A154,'دور 24'!$A$2:$E$41,5,FALSE), 0)</f>
        <v>0</v>
      </c>
      <c r="AC154" s="36">
        <f>IFERROR(VLOOKUP($A154,Round25[],5,FALSE), 0)</f>
        <v>0</v>
      </c>
      <c r="AD154" s="36">
        <f>IFERROR(VLOOKUP($A154,Round26[],5,FALSE), 0)</f>
        <v>0</v>
      </c>
      <c r="AE154" s="36">
        <f>IFERROR(VLOOKUP($A154,Round27[],5,FALSE), 0)</f>
        <v>0</v>
      </c>
      <c r="AF154" s="36">
        <f>IFERROR(VLOOKUP($A154,Round28[],5,FALSE), 0)</f>
        <v>0</v>
      </c>
      <c r="AG154" s="36">
        <f>IFERROR(VLOOKUP($A154,Round29[],5,FALSE), 0)</f>
        <v>0</v>
      </c>
      <c r="AH154" s="36">
        <f>IFERROR(VLOOKUP($A154,Round30[],5,FALSE), 0)</f>
        <v>0</v>
      </c>
      <c r="AI154" s="36">
        <f>IFERROR(VLOOKUP($A154,Round31[],5,FALSE), 0)</f>
        <v>0</v>
      </c>
      <c r="AJ154" s="36">
        <f>IFERROR(VLOOKUP($A154,Round32[],5,FALSE), 0)</f>
        <v>0</v>
      </c>
      <c r="AK154" s="36">
        <f>IFERROR(VLOOKUP($A154,Round33[],5,FALSE), 0)</f>
        <v>0</v>
      </c>
      <c r="AL154" s="36">
        <f>IFERROR(VLOOKUP($A154,Round34[],5,FALSE), 0)</f>
        <v>0</v>
      </c>
      <c r="AM154" s="36">
        <f>IFERROR(VLOOKUP($A154,Round35[],5,FALSE), 0)</f>
        <v>0</v>
      </c>
      <c r="AN154" s="36">
        <f>IFERROR(VLOOKUP($A154,Round36[],5,FALSE), 0)</f>
        <v>0</v>
      </c>
      <c r="AO154" s="36">
        <f>IFERROR(VLOOKUP($A154,Round37[],5,FALSE), 0)</f>
        <v>0</v>
      </c>
      <c r="AP154" s="36">
        <f>IFERROR(VLOOKUP($A154,Round38[],5,FALSE), 0)</f>
        <v>0</v>
      </c>
      <c r="AQ154" s="36">
        <f>IFERROR(VLOOKUP($A154,Round39[],5,FALSE), 0)</f>
        <v>0</v>
      </c>
      <c r="AR154" s="36">
        <f>IFERROR(VLOOKUP($A154,Round40[],5,FALSE), 0)</f>
        <v>0</v>
      </c>
      <c r="AS154" s="36">
        <f>IFERROR(VLOOKUP($A154,Round41[],5,FALSE), 0)</f>
        <v>0</v>
      </c>
      <c r="AT154" s="36">
        <f>IFERROR(VLOOKUP($A154,Round42[],5,FALSE), 0)</f>
        <v>0</v>
      </c>
      <c r="AU154" s="36">
        <f>IFERROR(VLOOKUP($A154,Round43[],5,FALSE), 0)</f>
        <v>0</v>
      </c>
      <c r="AV154" s="36">
        <f>IFERROR(VLOOKUP($A154,Round44[],5,FALSE), 0)</f>
        <v>0</v>
      </c>
      <c r="AW154" s="36">
        <f>IFERROR(VLOOKUP($A154,Round45[],5,FALSE), 0)</f>
        <v>0</v>
      </c>
      <c r="AX154" s="36">
        <f>IFERROR(VLOOKUP($A154,Round46[],5,FALSE), 0)</f>
        <v>0</v>
      </c>
      <c r="AY154" s="36">
        <f>IFERROR(VLOOKUP($A154,Round47[],5,FALSE), 0)</f>
        <v>0</v>
      </c>
      <c r="AZ154" s="36">
        <f>IFERROR(VLOOKUP($A154,Round48[],5,FALSE), 0)</f>
        <v>0</v>
      </c>
      <c r="BA154" s="36">
        <f>IFERROR(VLOOKUP($A154,Round49[],5,FALSE), 0)</f>
        <v>0</v>
      </c>
      <c r="BB154" s="36">
        <f>IFERROR(VLOOKUP($A154,Round50[],5,FALSE), 0)</f>
        <v>0</v>
      </c>
      <c r="BC154" s="36">
        <f>IFERROR(VLOOKUP($A154,Round51[],5,FALSE), 0)</f>
        <v>0</v>
      </c>
      <c r="BD154" s="36">
        <f>IFERROR(VLOOKUP($A154,Round52[],5,FALSE), 0)</f>
        <v>0</v>
      </c>
      <c r="BE154" s="36">
        <f>IFERROR(VLOOKUP($A154,Round53[],5,FALSE), 0)</f>
        <v>0</v>
      </c>
      <c r="BF154" s="36">
        <f>IFERROR(VLOOKUP($A154,Round54[],5,FALSE), 0)</f>
        <v>0</v>
      </c>
      <c r="BG154" s="36">
        <f>IFERROR(VLOOKUP($A154,Round55[],5,FALSE), 0)</f>
        <v>0</v>
      </c>
      <c r="BH154" s="36">
        <f>IFERROR(VLOOKUP($A154,Round56[],5,FALSE), 0)</f>
        <v>0</v>
      </c>
      <c r="BI154" s="36">
        <f>IFERROR(VLOOKUP($A154,Round57[],5,FALSE), 0)</f>
        <v>0</v>
      </c>
      <c r="BJ154" s="36">
        <f>IFERROR(VLOOKUP($A154,Round58[],5,FALSE), 0)</f>
        <v>0</v>
      </c>
      <c r="BK154" s="36">
        <f>IFERROR(VLOOKUP($A154,Round59[],5,FALSE), 0)</f>
        <v>0</v>
      </c>
      <c r="BL154" s="36">
        <f>IFERROR(VLOOKUP($A154,Round60[],5,FALSE), 0)</f>
        <v>0</v>
      </c>
      <c r="BM154" s="36">
        <f>IFERROR(VLOOKUP($A154,Round61[],5,FALSE), 0)</f>
        <v>0</v>
      </c>
      <c r="BN154" s="36">
        <f>IFERROR(VLOOKUP($A154,Round62[],5,FALSE), 0)</f>
        <v>0</v>
      </c>
    </row>
    <row r="155" spans="1:66" ht="22.5" x14ac:dyDescent="0.25">
      <c r="A155" s="1">
        <v>20898</v>
      </c>
      <c r="B155" s="39" t="s">
        <v>115</v>
      </c>
      <c r="C155" s="37">
        <f xml:space="preserve"> SUM(TotalPoints[[#This Row],[دور 1]:[دور 62]])</f>
        <v>2</v>
      </c>
      <c r="D155" s="42">
        <f>COUNTIF(TotalPoints[[#This Row],[دور 1]:[دور 62]], "&gt;0")</f>
        <v>1</v>
      </c>
      <c r="E155" s="36">
        <f>IFERROR(VLOOKUP($A155,Round01[],5,FALSE), 0)</f>
        <v>2</v>
      </c>
      <c r="F155" s="36">
        <f>IFERROR(VLOOKUP($A155,Round02[],5,FALSE), 0)</f>
        <v>0</v>
      </c>
      <c r="G155" s="36">
        <f>IFERROR(VLOOKUP($A155,Round03[],5,FALSE), 0)</f>
        <v>0</v>
      </c>
      <c r="H155" s="36">
        <f>IFERROR(VLOOKUP($A155,Round04[],5,FALSE), 0)</f>
        <v>0</v>
      </c>
      <c r="I155" s="36">
        <f>IFERROR(VLOOKUP($A155,Round05[],5,FALSE), 0)</f>
        <v>0</v>
      </c>
      <c r="J155" s="36">
        <f>IFERROR(VLOOKUP($A155,Round06[],5,FALSE), 0)</f>
        <v>0</v>
      </c>
      <c r="K155" s="1">
        <f>IFERROR(VLOOKUP($A155,Round07[],5,FALSE), 0)</f>
        <v>0</v>
      </c>
      <c r="L155" s="1">
        <f>IFERROR(VLOOKUP($A155,Round08[],5,FALSE), 0)</f>
        <v>0</v>
      </c>
      <c r="M155" s="1">
        <f>IFERROR(VLOOKUP($A155,Round09[],5,FALSE), 0)</f>
        <v>0</v>
      </c>
      <c r="N155" s="1">
        <f>IFERROR(VLOOKUP($A155,Round10[],5,FALSE), 0)</f>
        <v>0</v>
      </c>
      <c r="O155" s="1">
        <f>IFERROR(VLOOKUP($A155,Round11[],5,FALSE), 0)</f>
        <v>0</v>
      </c>
      <c r="P155" s="1">
        <f>IFERROR(VLOOKUP($A155,Round12[],5,FALSE), 0)</f>
        <v>0</v>
      </c>
      <c r="Q155" s="1">
        <f>IFERROR(VLOOKUP($A155,Round13[],5,FALSE), 0)</f>
        <v>0</v>
      </c>
      <c r="R155" s="1">
        <f>IFERROR(VLOOKUP($A155,Round14[],5,FALSE), 0)</f>
        <v>0</v>
      </c>
      <c r="S155" s="1">
        <f>IFERROR(VLOOKUP($A155,Round15[],5,FALSE), 0)</f>
        <v>0</v>
      </c>
      <c r="T155" s="1">
        <f>IFERROR(VLOOKUP($A155,Round16[],5,FALSE), 0)</f>
        <v>0</v>
      </c>
      <c r="U155" s="1">
        <f>IFERROR(VLOOKUP($A155,Round17[],5,FALSE), 0)</f>
        <v>0</v>
      </c>
      <c r="V155" s="1">
        <f>IFERROR(VLOOKUP($A155,Round18[],5,FALSE), 0)</f>
        <v>0</v>
      </c>
      <c r="W155" s="1">
        <f>IFERROR(VLOOKUP($A155,Round19[],5,FALSE), 0)</f>
        <v>0</v>
      </c>
      <c r="X155" s="1">
        <f>IFERROR(VLOOKUP($A155,Round20[],5,FALSE), 0)</f>
        <v>0</v>
      </c>
      <c r="Y155" s="1">
        <f>IFERROR(VLOOKUP($A155,Round21[],5,FALSE), 0)</f>
        <v>0</v>
      </c>
      <c r="Z155" s="1">
        <f>IFERROR(VLOOKUP($A155,Round22[],5,FALSE), 0)</f>
        <v>0</v>
      </c>
      <c r="AA155" s="1">
        <f>IFERROR(VLOOKUP($A155,Round23[],5,FALSE), 0)</f>
        <v>0</v>
      </c>
      <c r="AB155" s="1">
        <f>IFERROR(VLOOKUP($A155,'دور 24'!$A$2:$E$41,5,FALSE), 0)</f>
        <v>0</v>
      </c>
      <c r="AC155" s="1">
        <f>IFERROR(VLOOKUP($A155,Round25[],5,FALSE), 0)</f>
        <v>0</v>
      </c>
      <c r="AD155" s="1">
        <f>IFERROR(VLOOKUP($A155,Round26[],5,FALSE), 0)</f>
        <v>0</v>
      </c>
      <c r="AE155" s="1">
        <f>IFERROR(VLOOKUP($A155,Round27[],5,FALSE), 0)</f>
        <v>0</v>
      </c>
      <c r="AF155" s="1">
        <f>IFERROR(VLOOKUP($A155,Round28[],5,FALSE), 0)</f>
        <v>0</v>
      </c>
      <c r="AG155" s="1">
        <f>IFERROR(VLOOKUP($A155,Round29[],5,FALSE), 0)</f>
        <v>0</v>
      </c>
      <c r="AH155" s="1">
        <f>IFERROR(VLOOKUP($A155,Round30[],5,FALSE), 0)</f>
        <v>0</v>
      </c>
      <c r="AI155" s="1">
        <f>IFERROR(VLOOKUP($A155,Round31[],5,FALSE), 0)</f>
        <v>0</v>
      </c>
      <c r="AJ155" s="1">
        <f>IFERROR(VLOOKUP($A155,Round32[],5,FALSE), 0)</f>
        <v>0</v>
      </c>
      <c r="AK155" s="1">
        <f>IFERROR(VLOOKUP($A155,Round33[],5,FALSE), 0)</f>
        <v>0</v>
      </c>
      <c r="AL155" s="1">
        <f>IFERROR(VLOOKUP($A155,Round34[],5,FALSE), 0)</f>
        <v>0</v>
      </c>
      <c r="AM155" s="1">
        <f>IFERROR(VLOOKUP($A155,Round35[],5,FALSE), 0)</f>
        <v>0</v>
      </c>
      <c r="AN155" s="1">
        <f>IFERROR(VLOOKUP($A155,Round36[],5,FALSE), 0)</f>
        <v>0</v>
      </c>
      <c r="AO155" s="1">
        <f>IFERROR(VLOOKUP($A155,Round37[],5,FALSE), 0)</f>
        <v>0</v>
      </c>
      <c r="AP155" s="1">
        <f>IFERROR(VLOOKUP($A155,Round38[],5,FALSE), 0)</f>
        <v>0</v>
      </c>
      <c r="AQ155" s="1">
        <f>IFERROR(VLOOKUP($A155,Round39[],5,FALSE), 0)</f>
        <v>0</v>
      </c>
      <c r="AR155" s="1">
        <f>IFERROR(VLOOKUP($A155,Round40[],5,FALSE), 0)</f>
        <v>0</v>
      </c>
      <c r="AS155" s="1">
        <f>IFERROR(VLOOKUP($A155,Round41[],5,FALSE), 0)</f>
        <v>0</v>
      </c>
      <c r="AT155" s="1">
        <f>IFERROR(VLOOKUP($A155,Round42[],5,FALSE), 0)</f>
        <v>0</v>
      </c>
      <c r="AU155" s="1">
        <f>IFERROR(VLOOKUP($A155,Round43[],5,FALSE), 0)</f>
        <v>0</v>
      </c>
      <c r="AV155" s="1">
        <f>IFERROR(VLOOKUP($A155,Round44[],5,FALSE), 0)</f>
        <v>0</v>
      </c>
      <c r="AW155" s="1">
        <f>IFERROR(VLOOKUP($A155,Round45[],5,FALSE), 0)</f>
        <v>0</v>
      </c>
      <c r="AX155" s="1">
        <f>IFERROR(VLOOKUP($A155,Round46[],5,FALSE), 0)</f>
        <v>0</v>
      </c>
      <c r="AY155" s="1">
        <f>IFERROR(VLOOKUP($A155,Round47[],5,FALSE), 0)</f>
        <v>0</v>
      </c>
      <c r="AZ155" s="1">
        <f>IFERROR(VLOOKUP($A155,Round48[],5,FALSE), 0)</f>
        <v>0</v>
      </c>
      <c r="BA155" s="1">
        <f>IFERROR(VLOOKUP($A155,Round49[],5,FALSE), 0)</f>
        <v>0</v>
      </c>
      <c r="BB155" s="1">
        <f>IFERROR(VLOOKUP($A155,Round50[],5,FALSE), 0)</f>
        <v>0</v>
      </c>
      <c r="BC155" s="1">
        <f>IFERROR(VLOOKUP($A155,Round51[],5,FALSE), 0)</f>
        <v>0</v>
      </c>
      <c r="BD155" s="1">
        <f>IFERROR(VLOOKUP($A155,Round52[],5,FALSE), 0)</f>
        <v>0</v>
      </c>
      <c r="BE155" s="1">
        <f>IFERROR(VLOOKUP($A155,Round53[],5,FALSE), 0)</f>
        <v>0</v>
      </c>
      <c r="BF155" s="1">
        <f>IFERROR(VLOOKUP($A155,Round54[],5,FALSE), 0)</f>
        <v>0</v>
      </c>
      <c r="BG155" s="1">
        <f>IFERROR(VLOOKUP($A155,Round55[],5,FALSE), 0)</f>
        <v>0</v>
      </c>
      <c r="BH155" s="1">
        <f>IFERROR(VLOOKUP($A155,Round56[],5,FALSE), 0)</f>
        <v>0</v>
      </c>
      <c r="BI155" s="1">
        <f>IFERROR(VLOOKUP($A155,Round57[],5,FALSE), 0)</f>
        <v>0</v>
      </c>
      <c r="BJ155" s="1">
        <f>IFERROR(VLOOKUP($A155,Round58[],5,FALSE), 0)</f>
        <v>0</v>
      </c>
      <c r="BK155" s="1">
        <f>IFERROR(VLOOKUP($A155,Round59[],5,FALSE), 0)</f>
        <v>0</v>
      </c>
      <c r="BL155" s="1">
        <f>IFERROR(VLOOKUP($A155,Round60[],5,FALSE), 0)</f>
        <v>0</v>
      </c>
      <c r="BM155" s="36">
        <f>IFERROR(VLOOKUP($A155,Round61[],5,FALSE), 0)</f>
        <v>0</v>
      </c>
      <c r="BN155" s="36">
        <f>IFERROR(VLOOKUP($A155,Round62[],5,FALSE), 0)</f>
        <v>0</v>
      </c>
    </row>
    <row r="156" spans="1:66" ht="22.5" x14ac:dyDescent="0.25">
      <c r="A156" s="1">
        <v>19437</v>
      </c>
      <c r="B156" s="39" t="s">
        <v>132</v>
      </c>
      <c r="C156" s="37">
        <f xml:space="preserve"> SUM(TotalPoints[[#This Row],[دور 1]:[دور 62]])</f>
        <v>2</v>
      </c>
      <c r="D156" s="42">
        <f>COUNTIF(TotalPoints[[#This Row],[دور 1]:[دور 62]], "&gt;0")</f>
        <v>1</v>
      </c>
      <c r="E156" s="36">
        <f>IFERROR(VLOOKUP($A156,Round01[],5,FALSE), 0)</f>
        <v>2</v>
      </c>
      <c r="F156" s="36">
        <f>IFERROR(VLOOKUP($A156,Round02[],5,FALSE), 0)</f>
        <v>0</v>
      </c>
      <c r="G156" s="36">
        <f>IFERROR(VLOOKUP($A156,Round03[],5,FALSE), 0)</f>
        <v>0</v>
      </c>
      <c r="H156" s="36">
        <f>IFERROR(VLOOKUP($A156,Round04[],5,FALSE), 0)</f>
        <v>0</v>
      </c>
      <c r="I156" s="36">
        <f>IFERROR(VLOOKUP($A156,Round05[],5,FALSE), 0)</f>
        <v>0</v>
      </c>
      <c r="J156" s="36">
        <f>IFERROR(VLOOKUP($A156,Round06[],5,FALSE), 0)</f>
        <v>0</v>
      </c>
      <c r="K156" s="36">
        <f>IFERROR(VLOOKUP($A156,Round07[],5,FALSE), 0)</f>
        <v>0</v>
      </c>
      <c r="L156" s="36">
        <f>IFERROR(VLOOKUP($A156,Round08[],5,FALSE), 0)</f>
        <v>0</v>
      </c>
      <c r="M156" s="36">
        <f>IFERROR(VLOOKUP($A156,Round09[],5,FALSE), 0)</f>
        <v>0</v>
      </c>
      <c r="N156" s="36">
        <f>IFERROR(VLOOKUP($A156,Round10[],5,FALSE), 0)</f>
        <v>0</v>
      </c>
      <c r="O156" s="36">
        <f>IFERROR(VLOOKUP($A156,Round11[],5,FALSE), 0)</f>
        <v>0</v>
      </c>
      <c r="P156" s="36">
        <f>IFERROR(VLOOKUP($A156,Round12[],5,FALSE), 0)</f>
        <v>0</v>
      </c>
      <c r="Q156" s="36">
        <f>IFERROR(VLOOKUP($A156,Round13[],5,FALSE), 0)</f>
        <v>0</v>
      </c>
      <c r="R156" s="36">
        <f>IFERROR(VLOOKUP($A156,Round14[],5,FALSE), 0)</f>
        <v>0</v>
      </c>
      <c r="S156" s="36">
        <f>IFERROR(VLOOKUP($A156,Round15[],5,FALSE), 0)</f>
        <v>0</v>
      </c>
      <c r="T156" s="36">
        <f>IFERROR(VLOOKUP($A156,Round16[],5,FALSE), 0)</f>
        <v>0</v>
      </c>
      <c r="U156" s="36">
        <f>IFERROR(VLOOKUP($A156,Round17[],5,FALSE), 0)</f>
        <v>0</v>
      </c>
      <c r="V156" s="36">
        <f>IFERROR(VLOOKUP($A156,Round18[],5,FALSE), 0)</f>
        <v>0</v>
      </c>
      <c r="W156" s="36">
        <f>IFERROR(VLOOKUP($A156,Round19[],5,FALSE), 0)</f>
        <v>0</v>
      </c>
      <c r="X156" s="36">
        <f>IFERROR(VLOOKUP($A156,Round20[],5,FALSE), 0)</f>
        <v>0</v>
      </c>
      <c r="Y156" s="36">
        <f>IFERROR(VLOOKUP($A156,Round21[],5,FALSE), 0)</f>
        <v>0</v>
      </c>
      <c r="Z156" s="36">
        <f>IFERROR(VLOOKUP($A156,Round22[],5,FALSE), 0)</f>
        <v>0</v>
      </c>
      <c r="AA156" s="36">
        <f>IFERROR(VLOOKUP($A156,Round23[],5,FALSE), 0)</f>
        <v>0</v>
      </c>
      <c r="AB156" s="36">
        <f>IFERROR(VLOOKUP($A156,'دور 24'!$A$2:$E$41,5,FALSE), 0)</f>
        <v>0</v>
      </c>
      <c r="AC156" s="36">
        <f>IFERROR(VLOOKUP($A156,Round25[],5,FALSE), 0)</f>
        <v>0</v>
      </c>
      <c r="AD156" s="36">
        <f>IFERROR(VLOOKUP($A156,Round26[],5,FALSE), 0)</f>
        <v>0</v>
      </c>
      <c r="AE156" s="36">
        <f>IFERROR(VLOOKUP($A156,Round27[],5,FALSE), 0)</f>
        <v>0</v>
      </c>
      <c r="AF156" s="36">
        <f>IFERROR(VLOOKUP($A156,Round28[],5,FALSE), 0)</f>
        <v>0</v>
      </c>
      <c r="AG156" s="36">
        <f>IFERROR(VLOOKUP($A156,Round29[],5,FALSE), 0)</f>
        <v>0</v>
      </c>
      <c r="AH156" s="36">
        <f>IFERROR(VLOOKUP($A156,Round30[],5,FALSE), 0)</f>
        <v>0</v>
      </c>
      <c r="AI156" s="36">
        <f>IFERROR(VLOOKUP($A156,Round31[],5,FALSE), 0)</f>
        <v>0</v>
      </c>
      <c r="AJ156" s="36">
        <f>IFERROR(VLOOKUP($A156,Round32[],5,FALSE), 0)</f>
        <v>0</v>
      </c>
      <c r="AK156" s="36">
        <f>IFERROR(VLOOKUP($A156,Round33[],5,FALSE), 0)</f>
        <v>0</v>
      </c>
      <c r="AL156" s="36">
        <f>IFERROR(VLOOKUP($A156,Round34[],5,FALSE), 0)</f>
        <v>0</v>
      </c>
      <c r="AM156" s="36">
        <f>IFERROR(VLOOKUP($A156,Round35[],5,FALSE), 0)</f>
        <v>0</v>
      </c>
      <c r="AN156" s="36">
        <f>IFERROR(VLOOKUP($A156,Round36[],5,FALSE), 0)</f>
        <v>0</v>
      </c>
      <c r="AO156" s="36">
        <f>IFERROR(VLOOKUP($A156,Round37[],5,FALSE), 0)</f>
        <v>0</v>
      </c>
      <c r="AP156" s="36">
        <f>IFERROR(VLOOKUP($A156,Round38[],5,FALSE), 0)</f>
        <v>0</v>
      </c>
      <c r="AQ156" s="36">
        <f>IFERROR(VLOOKUP($A156,Round39[],5,FALSE), 0)</f>
        <v>0</v>
      </c>
      <c r="AR156" s="36">
        <f>IFERROR(VLOOKUP($A156,Round40[],5,FALSE), 0)</f>
        <v>0</v>
      </c>
      <c r="AS156" s="36">
        <f>IFERROR(VLOOKUP($A156,Round41[],5,FALSE), 0)</f>
        <v>0</v>
      </c>
      <c r="AT156" s="36">
        <f>IFERROR(VLOOKUP($A156,Round42[],5,FALSE), 0)</f>
        <v>0</v>
      </c>
      <c r="AU156" s="36">
        <f>IFERROR(VLOOKUP($A156,Round43[],5,FALSE), 0)</f>
        <v>0</v>
      </c>
      <c r="AV156" s="36">
        <f>IFERROR(VLOOKUP($A156,Round44[],5,FALSE), 0)</f>
        <v>0</v>
      </c>
      <c r="AW156" s="36">
        <f>IFERROR(VLOOKUP($A156,Round45[],5,FALSE), 0)</f>
        <v>0</v>
      </c>
      <c r="AX156" s="36">
        <f>IFERROR(VLOOKUP($A156,Round46[],5,FALSE), 0)</f>
        <v>0</v>
      </c>
      <c r="AY156" s="36">
        <f>IFERROR(VLOOKUP($A156,Round47[],5,FALSE), 0)</f>
        <v>0</v>
      </c>
      <c r="AZ156" s="36">
        <f>IFERROR(VLOOKUP($A156,Round48[],5,FALSE), 0)</f>
        <v>0</v>
      </c>
      <c r="BA156" s="36">
        <f>IFERROR(VLOOKUP($A156,Round49[],5,FALSE), 0)</f>
        <v>0</v>
      </c>
      <c r="BB156" s="36">
        <f>IFERROR(VLOOKUP($A156,Round50[],5,FALSE), 0)</f>
        <v>0</v>
      </c>
      <c r="BC156" s="36">
        <f>IFERROR(VLOOKUP($A156,Round51[],5,FALSE), 0)</f>
        <v>0</v>
      </c>
      <c r="BD156" s="36">
        <f>IFERROR(VLOOKUP($A156,Round52[],5,FALSE), 0)</f>
        <v>0</v>
      </c>
      <c r="BE156" s="36">
        <f>IFERROR(VLOOKUP($A156,Round53[],5,FALSE), 0)</f>
        <v>0</v>
      </c>
      <c r="BF156" s="36">
        <f>IFERROR(VLOOKUP($A156,Round54[],5,FALSE), 0)</f>
        <v>0</v>
      </c>
      <c r="BG156" s="36">
        <f>IFERROR(VLOOKUP($A156,Round55[],5,FALSE), 0)</f>
        <v>0</v>
      </c>
      <c r="BH156" s="36">
        <f>IFERROR(VLOOKUP($A156,Round56[],5,FALSE), 0)</f>
        <v>0</v>
      </c>
      <c r="BI156" s="36">
        <f>IFERROR(VLOOKUP($A156,Round57[],5,FALSE), 0)</f>
        <v>0</v>
      </c>
      <c r="BJ156" s="36">
        <f>IFERROR(VLOOKUP($A156,Round58[],5,FALSE), 0)</f>
        <v>0</v>
      </c>
      <c r="BK156" s="36">
        <f>IFERROR(VLOOKUP($A156,Round59[],5,FALSE), 0)</f>
        <v>0</v>
      </c>
      <c r="BL156" s="36">
        <f>IFERROR(VLOOKUP($A156,Round60[],5,FALSE), 0)</f>
        <v>0</v>
      </c>
      <c r="BM156" s="36">
        <f>IFERROR(VLOOKUP($A156,Round61[],5,FALSE), 0)</f>
        <v>0</v>
      </c>
      <c r="BN156" s="36">
        <f>IFERROR(VLOOKUP($A156,Round62[],5,FALSE), 0)</f>
        <v>0</v>
      </c>
    </row>
    <row r="157" spans="1:66" ht="22.5" x14ac:dyDescent="0.25">
      <c r="A157" s="1">
        <v>18630</v>
      </c>
      <c r="B157" s="39" t="s">
        <v>113</v>
      </c>
      <c r="C157" s="37">
        <f xml:space="preserve"> SUM(TotalPoints[[#This Row],[دور 1]:[دور 62]])</f>
        <v>2</v>
      </c>
      <c r="D157" s="42">
        <f>COUNTIF(TotalPoints[[#This Row],[دور 1]:[دور 62]], "&gt;0")</f>
        <v>1</v>
      </c>
      <c r="E157" s="36">
        <f>IFERROR(VLOOKUP($A157,Round01[],5,FALSE), 0)</f>
        <v>2</v>
      </c>
      <c r="F157" s="36">
        <f>IFERROR(VLOOKUP($A157,Round02[],5,FALSE), 0)</f>
        <v>0</v>
      </c>
      <c r="G157" s="36">
        <f>IFERROR(VLOOKUP($A157,Round03[],5,FALSE), 0)</f>
        <v>0</v>
      </c>
      <c r="H157" s="36">
        <f>IFERROR(VLOOKUP($A157,Round04[],5,FALSE), 0)</f>
        <v>0</v>
      </c>
      <c r="I157" s="36">
        <f>IFERROR(VLOOKUP($A157,Round05[],5,FALSE), 0)</f>
        <v>0</v>
      </c>
      <c r="J157" s="36">
        <f>IFERROR(VLOOKUP($A157,Round06[],5,FALSE), 0)</f>
        <v>0</v>
      </c>
      <c r="K157" s="36">
        <f>IFERROR(VLOOKUP($A157,Round07[],5,FALSE), 0)</f>
        <v>0</v>
      </c>
      <c r="L157" s="36">
        <f>IFERROR(VLOOKUP($A157,Round08[],5,FALSE), 0)</f>
        <v>0</v>
      </c>
      <c r="M157" s="36">
        <f>IFERROR(VLOOKUP($A157,Round09[],5,FALSE), 0)</f>
        <v>0</v>
      </c>
      <c r="N157" s="36">
        <f>IFERROR(VLOOKUP($A157,Round10[],5,FALSE), 0)</f>
        <v>0</v>
      </c>
      <c r="O157" s="36">
        <f>IFERROR(VLOOKUP($A157,Round11[],5,FALSE), 0)</f>
        <v>0</v>
      </c>
      <c r="P157" s="36">
        <f>IFERROR(VLOOKUP($A157,Round12[],5,FALSE), 0)</f>
        <v>0</v>
      </c>
      <c r="Q157" s="36">
        <f>IFERROR(VLOOKUP($A157,Round13[],5,FALSE), 0)</f>
        <v>0</v>
      </c>
      <c r="R157" s="36">
        <f>IFERROR(VLOOKUP($A157,Round14[],5,FALSE), 0)</f>
        <v>0</v>
      </c>
      <c r="S157" s="36">
        <f>IFERROR(VLOOKUP($A157,Round15[],5,FALSE), 0)</f>
        <v>0</v>
      </c>
      <c r="T157" s="36">
        <f>IFERROR(VLOOKUP($A157,Round16[],5,FALSE), 0)</f>
        <v>0</v>
      </c>
      <c r="U157" s="36">
        <f>IFERROR(VLOOKUP($A157,Round17[],5,FALSE), 0)</f>
        <v>0</v>
      </c>
      <c r="V157" s="36">
        <f>IFERROR(VLOOKUP($A157,Round18[],5,FALSE), 0)</f>
        <v>0</v>
      </c>
      <c r="W157" s="36">
        <f>IFERROR(VLOOKUP($A157,Round19[],5,FALSE), 0)</f>
        <v>0</v>
      </c>
      <c r="X157" s="36">
        <f>IFERROR(VLOOKUP($A157,Round20[],5,FALSE), 0)</f>
        <v>0</v>
      </c>
      <c r="Y157" s="36">
        <f>IFERROR(VLOOKUP($A157,Round21[],5,FALSE), 0)</f>
        <v>0</v>
      </c>
      <c r="Z157" s="36">
        <f>IFERROR(VLOOKUP($A157,Round22[],5,FALSE), 0)</f>
        <v>0</v>
      </c>
      <c r="AA157" s="36">
        <f>IFERROR(VLOOKUP($A157,Round23[],5,FALSE), 0)</f>
        <v>0</v>
      </c>
      <c r="AB157" s="36">
        <f>IFERROR(VLOOKUP($A157,'دور 24'!$A$2:$E$41,5,FALSE), 0)</f>
        <v>0</v>
      </c>
      <c r="AC157" s="36">
        <f>IFERROR(VLOOKUP($A157,Round25[],5,FALSE), 0)</f>
        <v>0</v>
      </c>
      <c r="AD157" s="36">
        <f>IFERROR(VLOOKUP($A157,Round26[],5,FALSE), 0)</f>
        <v>0</v>
      </c>
      <c r="AE157" s="36">
        <f>IFERROR(VLOOKUP($A157,Round27[],5,FALSE), 0)</f>
        <v>0</v>
      </c>
      <c r="AF157" s="36">
        <f>IFERROR(VLOOKUP($A157,Round28[],5,FALSE), 0)</f>
        <v>0</v>
      </c>
      <c r="AG157" s="36">
        <f>IFERROR(VLOOKUP($A157,Round29[],5,FALSE), 0)</f>
        <v>0</v>
      </c>
      <c r="AH157" s="36">
        <f>IFERROR(VLOOKUP($A157,Round30[],5,FALSE), 0)</f>
        <v>0</v>
      </c>
      <c r="AI157" s="36">
        <f>IFERROR(VLOOKUP($A157,Round31[],5,FALSE), 0)</f>
        <v>0</v>
      </c>
      <c r="AJ157" s="36">
        <f>IFERROR(VLOOKUP($A157,Round32[],5,FALSE), 0)</f>
        <v>0</v>
      </c>
      <c r="AK157" s="36">
        <f>IFERROR(VLOOKUP($A157,Round33[],5,FALSE), 0)</f>
        <v>0</v>
      </c>
      <c r="AL157" s="36">
        <f>IFERROR(VLOOKUP($A157,Round34[],5,FALSE), 0)</f>
        <v>0</v>
      </c>
      <c r="AM157" s="36">
        <f>IFERROR(VLOOKUP($A157,Round35[],5,FALSE), 0)</f>
        <v>0</v>
      </c>
      <c r="AN157" s="36">
        <f>IFERROR(VLOOKUP($A157,Round36[],5,FALSE), 0)</f>
        <v>0</v>
      </c>
      <c r="AO157" s="36">
        <f>IFERROR(VLOOKUP($A157,Round37[],5,FALSE), 0)</f>
        <v>0</v>
      </c>
      <c r="AP157" s="36">
        <f>IFERROR(VLOOKUP($A157,Round38[],5,FALSE), 0)</f>
        <v>0</v>
      </c>
      <c r="AQ157" s="36">
        <f>IFERROR(VLOOKUP($A157,Round39[],5,FALSE), 0)</f>
        <v>0</v>
      </c>
      <c r="AR157" s="36">
        <f>IFERROR(VLOOKUP($A157,Round40[],5,FALSE), 0)</f>
        <v>0</v>
      </c>
      <c r="AS157" s="36">
        <f>IFERROR(VLOOKUP($A157,Round41[],5,FALSE), 0)</f>
        <v>0</v>
      </c>
      <c r="AT157" s="36">
        <f>IFERROR(VLOOKUP($A157,Round42[],5,FALSE), 0)</f>
        <v>0</v>
      </c>
      <c r="AU157" s="36">
        <f>IFERROR(VLOOKUP($A157,Round43[],5,FALSE), 0)</f>
        <v>0</v>
      </c>
      <c r="AV157" s="36">
        <f>IFERROR(VLOOKUP($A157,Round44[],5,FALSE), 0)</f>
        <v>0</v>
      </c>
      <c r="AW157" s="36">
        <f>IFERROR(VLOOKUP($A157,Round45[],5,FALSE), 0)</f>
        <v>0</v>
      </c>
      <c r="AX157" s="36">
        <f>IFERROR(VLOOKUP($A157,Round46[],5,FALSE), 0)</f>
        <v>0</v>
      </c>
      <c r="AY157" s="36">
        <f>IFERROR(VLOOKUP($A157,Round47[],5,FALSE), 0)</f>
        <v>0</v>
      </c>
      <c r="AZ157" s="36">
        <f>IFERROR(VLOOKUP($A157,Round48[],5,FALSE), 0)</f>
        <v>0</v>
      </c>
      <c r="BA157" s="36">
        <f>IFERROR(VLOOKUP($A157,Round49[],5,FALSE), 0)</f>
        <v>0</v>
      </c>
      <c r="BB157" s="36">
        <f>IFERROR(VLOOKUP($A157,Round50[],5,FALSE), 0)</f>
        <v>0</v>
      </c>
      <c r="BC157" s="36">
        <f>IFERROR(VLOOKUP($A157,Round51[],5,FALSE), 0)</f>
        <v>0</v>
      </c>
      <c r="BD157" s="36">
        <f>IFERROR(VLOOKUP($A157,Round52[],5,FALSE), 0)</f>
        <v>0</v>
      </c>
      <c r="BE157" s="36">
        <f>IFERROR(VLOOKUP($A157,Round53[],5,FALSE), 0)</f>
        <v>0</v>
      </c>
      <c r="BF157" s="36">
        <f>IFERROR(VLOOKUP($A157,Round54[],5,FALSE), 0)</f>
        <v>0</v>
      </c>
      <c r="BG157" s="36">
        <f>IFERROR(VLOOKUP($A157,Round55[],5,FALSE), 0)</f>
        <v>0</v>
      </c>
      <c r="BH157" s="36">
        <f>IFERROR(VLOOKUP($A157,Round56[],5,FALSE), 0)</f>
        <v>0</v>
      </c>
      <c r="BI157" s="36">
        <f>IFERROR(VLOOKUP($A157,Round57[],5,FALSE), 0)</f>
        <v>0</v>
      </c>
      <c r="BJ157" s="36">
        <f>IFERROR(VLOOKUP($A157,Round58[],5,FALSE), 0)</f>
        <v>0</v>
      </c>
      <c r="BK157" s="36">
        <f>IFERROR(VLOOKUP($A157,Round59[],5,FALSE), 0)</f>
        <v>0</v>
      </c>
      <c r="BL157" s="36">
        <f>IFERROR(VLOOKUP($A157,Round60[],5,FALSE), 0)</f>
        <v>0</v>
      </c>
      <c r="BM157" s="36">
        <f>IFERROR(VLOOKUP($A157,Round61[],5,FALSE), 0)</f>
        <v>0</v>
      </c>
      <c r="BN157" s="36">
        <f>IFERROR(VLOOKUP($A157,Round62[],5,FALSE), 0)</f>
        <v>0</v>
      </c>
    </row>
    <row r="158" spans="1:66" ht="22.5" x14ac:dyDescent="0.25">
      <c r="A158" s="1">
        <v>18115</v>
      </c>
      <c r="B158" s="39" t="s">
        <v>110</v>
      </c>
      <c r="C158" s="37">
        <f xml:space="preserve"> SUM(TotalPoints[[#This Row],[دور 1]:[دور 62]])</f>
        <v>2</v>
      </c>
      <c r="D158" s="42">
        <f>COUNTIF(TotalPoints[[#This Row],[دور 1]:[دور 62]], "&gt;0")</f>
        <v>1</v>
      </c>
      <c r="E158" s="36">
        <f>IFERROR(VLOOKUP($A158,Round01[],5,FALSE), 0)</f>
        <v>2</v>
      </c>
      <c r="F158" s="36">
        <f>IFERROR(VLOOKUP($A158,Round02[],5,FALSE), 0)</f>
        <v>0</v>
      </c>
      <c r="G158" s="36">
        <f>IFERROR(VLOOKUP($A158,Round03[],5,FALSE), 0)</f>
        <v>0</v>
      </c>
      <c r="H158" s="36">
        <f>IFERROR(VLOOKUP($A158,Round04[],5,FALSE), 0)</f>
        <v>0</v>
      </c>
      <c r="I158" s="36">
        <f>IFERROR(VLOOKUP($A158,Round05[],5,FALSE), 0)</f>
        <v>0</v>
      </c>
      <c r="J158" s="36">
        <f>IFERROR(VLOOKUP($A158,Round06[],5,FALSE), 0)</f>
        <v>0</v>
      </c>
      <c r="K158" s="36">
        <f>IFERROR(VLOOKUP($A158,Round07[],5,FALSE), 0)</f>
        <v>0</v>
      </c>
      <c r="L158" s="36">
        <f>IFERROR(VLOOKUP($A158,Round08[],5,FALSE), 0)</f>
        <v>0</v>
      </c>
      <c r="M158" s="36">
        <f>IFERROR(VLOOKUP($A158,Round09[],5,FALSE), 0)</f>
        <v>0</v>
      </c>
      <c r="N158" s="36">
        <f>IFERROR(VLOOKUP($A158,Round10[],5,FALSE), 0)</f>
        <v>0</v>
      </c>
      <c r="O158" s="36">
        <f>IFERROR(VLOOKUP($A158,Round11[],5,FALSE), 0)</f>
        <v>0</v>
      </c>
      <c r="P158" s="36">
        <f>IFERROR(VLOOKUP($A158,Round12[],5,FALSE), 0)</f>
        <v>0</v>
      </c>
      <c r="Q158" s="36">
        <f>IFERROR(VLOOKUP($A158,Round13[],5,FALSE), 0)</f>
        <v>0</v>
      </c>
      <c r="R158" s="36">
        <f>IFERROR(VLOOKUP($A158,Round14[],5,FALSE), 0)</f>
        <v>0</v>
      </c>
      <c r="S158" s="36">
        <f>IFERROR(VLOOKUP($A158,Round15[],5,FALSE), 0)</f>
        <v>0</v>
      </c>
      <c r="T158" s="36">
        <f>IFERROR(VLOOKUP($A158,Round16[],5,FALSE), 0)</f>
        <v>0</v>
      </c>
      <c r="U158" s="36">
        <f>IFERROR(VLOOKUP($A158,Round17[],5,FALSE), 0)</f>
        <v>0</v>
      </c>
      <c r="V158" s="36">
        <f>IFERROR(VLOOKUP($A158,Round18[],5,FALSE), 0)</f>
        <v>0</v>
      </c>
      <c r="W158" s="36">
        <f>IFERROR(VLOOKUP($A158,Round19[],5,FALSE), 0)</f>
        <v>0</v>
      </c>
      <c r="X158" s="36">
        <f>IFERROR(VLOOKUP($A158,Round20[],5,FALSE), 0)</f>
        <v>0</v>
      </c>
      <c r="Y158" s="36">
        <f>IFERROR(VLOOKUP($A158,Round21[],5,FALSE), 0)</f>
        <v>0</v>
      </c>
      <c r="Z158" s="36">
        <f>IFERROR(VLOOKUP($A158,Round22[],5,FALSE), 0)</f>
        <v>0</v>
      </c>
      <c r="AA158" s="36">
        <f>IFERROR(VLOOKUP($A158,Round23[],5,FALSE), 0)</f>
        <v>0</v>
      </c>
      <c r="AB158" s="36">
        <f>IFERROR(VLOOKUP($A158,'دور 24'!$A$2:$E$41,5,FALSE), 0)</f>
        <v>0</v>
      </c>
      <c r="AC158" s="36">
        <f>IFERROR(VLOOKUP($A158,Round25[],5,FALSE), 0)</f>
        <v>0</v>
      </c>
      <c r="AD158" s="36">
        <f>IFERROR(VLOOKUP($A158,Round26[],5,FALSE), 0)</f>
        <v>0</v>
      </c>
      <c r="AE158" s="36">
        <f>IFERROR(VLOOKUP($A158,Round27[],5,FALSE), 0)</f>
        <v>0</v>
      </c>
      <c r="AF158" s="36">
        <f>IFERROR(VLOOKUP($A158,Round28[],5,FALSE), 0)</f>
        <v>0</v>
      </c>
      <c r="AG158" s="36">
        <f>IFERROR(VLOOKUP($A158,Round29[],5,FALSE), 0)</f>
        <v>0</v>
      </c>
      <c r="AH158" s="36">
        <f>IFERROR(VLOOKUP($A158,Round30[],5,FALSE), 0)</f>
        <v>0</v>
      </c>
      <c r="AI158" s="36">
        <f>IFERROR(VLOOKUP($A158,Round31[],5,FALSE), 0)</f>
        <v>0</v>
      </c>
      <c r="AJ158" s="36">
        <f>IFERROR(VLOOKUP($A158,Round32[],5,FALSE), 0)</f>
        <v>0</v>
      </c>
      <c r="AK158" s="36">
        <f>IFERROR(VLOOKUP($A158,Round33[],5,FALSE), 0)</f>
        <v>0</v>
      </c>
      <c r="AL158" s="36">
        <f>IFERROR(VLOOKUP($A158,Round34[],5,FALSE), 0)</f>
        <v>0</v>
      </c>
      <c r="AM158" s="36">
        <f>IFERROR(VLOOKUP($A158,Round35[],5,FALSE), 0)</f>
        <v>0</v>
      </c>
      <c r="AN158" s="36">
        <f>IFERROR(VLOOKUP($A158,Round36[],5,FALSE), 0)</f>
        <v>0</v>
      </c>
      <c r="AO158" s="36">
        <f>IFERROR(VLOOKUP($A158,Round37[],5,FALSE), 0)</f>
        <v>0</v>
      </c>
      <c r="AP158" s="36">
        <f>IFERROR(VLOOKUP($A158,Round38[],5,FALSE), 0)</f>
        <v>0</v>
      </c>
      <c r="AQ158" s="36">
        <f>IFERROR(VLOOKUP($A158,Round39[],5,FALSE), 0)</f>
        <v>0</v>
      </c>
      <c r="AR158" s="36">
        <f>IFERROR(VLOOKUP($A158,Round40[],5,FALSE), 0)</f>
        <v>0</v>
      </c>
      <c r="AS158" s="36">
        <f>IFERROR(VLOOKUP($A158,Round41[],5,FALSE), 0)</f>
        <v>0</v>
      </c>
      <c r="AT158" s="36">
        <f>IFERROR(VLOOKUP($A158,Round42[],5,FALSE), 0)</f>
        <v>0</v>
      </c>
      <c r="AU158" s="36">
        <f>IFERROR(VLOOKUP($A158,Round43[],5,FALSE), 0)</f>
        <v>0</v>
      </c>
      <c r="AV158" s="36">
        <f>IFERROR(VLOOKUP($A158,Round44[],5,FALSE), 0)</f>
        <v>0</v>
      </c>
      <c r="AW158" s="36">
        <f>IFERROR(VLOOKUP($A158,Round45[],5,FALSE), 0)</f>
        <v>0</v>
      </c>
      <c r="AX158" s="36">
        <f>IFERROR(VLOOKUP($A158,Round46[],5,FALSE), 0)</f>
        <v>0</v>
      </c>
      <c r="AY158" s="36">
        <f>IFERROR(VLOOKUP($A158,Round47[],5,FALSE), 0)</f>
        <v>0</v>
      </c>
      <c r="AZ158" s="36">
        <f>IFERROR(VLOOKUP($A158,Round48[],5,FALSE), 0)</f>
        <v>0</v>
      </c>
      <c r="BA158" s="36">
        <f>IFERROR(VLOOKUP($A158,Round49[],5,FALSE), 0)</f>
        <v>0</v>
      </c>
      <c r="BB158" s="36">
        <f>IFERROR(VLOOKUP($A158,Round50[],5,FALSE), 0)</f>
        <v>0</v>
      </c>
      <c r="BC158" s="36">
        <f>IFERROR(VLOOKUP($A158,Round51[],5,FALSE), 0)</f>
        <v>0</v>
      </c>
      <c r="BD158" s="36">
        <f>IFERROR(VLOOKUP($A158,Round52[],5,FALSE), 0)</f>
        <v>0</v>
      </c>
      <c r="BE158" s="36">
        <f>IFERROR(VLOOKUP($A158,Round53[],5,FALSE), 0)</f>
        <v>0</v>
      </c>
      <c r="BF158" s="36">
        <f>IFERROR(VLOOKUP($A158,Round54[],5,FALSE), 0)</f>
        <v>0</v>
      </c>
      <c r="BG158" s="36">
        <f>IFERROR(VLOOKUP($A158,Round55[],5,FALSE), 0)</f>
        <v>0</v>
      </c>
      <c r="BH158" s="36">
        <f>IFERROR(VLOOKUP($A158,Round56[],5,FALSE), 0)</f>
        <v>0</v>
      </c>
      <c r="BI158" s="36">
        <f>IFERROR(VLOOKUP($A158,Round57[],5,FALSE), 0)</f>
        <v>0</v>
      </c>
      <c r="BJ158" s="36">
        <f>IFERROR(VLOOKUP($A158,Round58[],5,FALSE), 0)</f>
        <v>0</v>
      </c>
      <c r="BK158" s="36">
        <f>IFERROR(VLOOKUP($A158,Round59[],5,FALSE), 0)</f>
        <v>0</v>
      </c>
      <c r="BL158" s="36">
        <f>IFERROR(VLOOKUP($A158,Round60[],5,FALSE), 0)</f>
        <v>0</v>
      </c>
      <c r="BM158" s="36">
        <f>IFERROR(VLOOKUP($A158,Round61[],5,FALSE), 0)</f>
        <v>0</v>
      </c>
      <c r="BN158" s="36">
        <f>IFERROR(VLOOKUP($A158,Round62[],5,FALSE), 0)</f>
        <v>0</v>
      </c>
    </row>
    <row r="159" spans="1:66" ht="22.5" x14ac:dyDescent="0.25">
      <c r="A159" s="1">
        <v>15023</v>
      </c>
      <c r="B159" s="39" t="s">
        <v>90</v>
      </c>
      <c r="C159" s="37">
        <f xml:space="preserve"> SUM(TotalPoints[[#This Row],[دور 1]:[دور 62]])</f>
        <v>2</v>
      </c>
      <c r="D159" s="42">
        <f>COUNTIF(TotalPoints[[#This Row],[دور 1]:[دور 62]], "&gt;0")</f>
        <v>1</v>
      </c>
      <c r="E159" s="36">
        <f>IFERROR(VLOOKUP($A159,Round01[],5,FALSE), 0)</f>
        <v>2</v>
      </c>
      <c r="F159" s="36">
        <f>IFERROR(VLOOKUP($A159,Round02[],5,FALSE), 0)</f>
        <v>0</v>
      </c>
      <c r="G159" s="36">
        <f>IFERROR(VLOOKUP($A159,Round03[],5,FALSE), 0)</f>
        <v>0</v>
      </c>
      <c r="H159" s="36">
        <f>IFERROR(VLOOKUP($A159,Round04[],5,FALSE), 0)</f>
        <v>0</v>
      </c>
      <c r="I159" s="36">
        <f>IFERROR(VLOOKUP($A159,Round05[],5,FALSE), 0)</f>
        <v>0</v>
      </c>
      <c r="J159" s="36">
        <f>IFERROR(VLOOKUP($A159,Round06[],5,FALSE), 0)</f>
        <v>0</v>
      </c>
      <c r="K159" s="1">
        <f>IFERROR(VLOOKUP($A159,Round07[],5,FALSE), 0)</f>
        <v>0</v>
      </c>
      <c r="L159" s="1">
        <f>IFERROR(VLOOKUP($A159,Round08[],5,FALSE), 0)</f>
        <v>0</v>
      </c>
      <c r="M159" s="1">
        <f>IFERROR(VLOOKUP($A159,Round09[],5,FALSE), 0)</f>
        <v>0</v>
      </c>
      <c r="N159" s="1">
        <f>IFERROR(VLOOKUP($A159,Round10[],5,FALSE), 0)</f>
        <v>0</v>
      </c>
      <c r="O159" s="1">
        <f>IFERROR(VLOOKUP($A159,Round11[],5,FALSE), 0)</f>
        <v>0</v>
      </c>
      <c r="P159" s="1">
        <f>IFERROR(VLOOKUP($A159,Round12[],5,FALSE), 0)</f>
        <v>0</v>
      </c>
      <c r="Q159" s="1">
        <f>IFERROR(VLOOKUP($A159,Round13[],5,FALSE), 0)</f>
        <v>0</v>
      </c>
      <c r="R159" s="1">
        <f>IFERROR(VLOOKUP($A159,Round14[],5,FALSE), 0)</f>
        <v>0</v>
      </c>
      <c r="S159" s="1">
        <f>IFERROR(VLOOKUP($A159,Round15[],5,FALSE), 0)</f>
        <v>0</v>
      </c>
      <c r="T159" s="1">
        <f>IFERROR(VLOOKUP($A159,Round16[],5,FALSE), 0)</f>
        <v>0</v>
      </c>
      <c r="U159" s="1">
        <f>IFERROR(VLOOKUP($A159,Round17[],5,FALSE), 0)</f>
        <v>0</v>
      </c>
      <c r="V159" s="1">
        <f>IFERROR(VLOOKUP($A159,Round18[],5,FALSE), 0)</f>
        <v>0</v>
      </c>
      <c r="W159" s="1">
        <f>IFERROR(VLOOKUP($A159,Round19[],5,FALSE), 0)</f>
        <v>0</v>
      </c>
      <c r="X159" s="1">
        <f>IFERROR(VLOOKUP($A159,Round20[],5,FALSE), 0)</f>
        <v>0</v>
      </c>
      <c r="Y159" s="1">
        <f>IFERROR(VLOOKUP($A159,Round21[],5,FALSE), 0)</f>
        <v>0</v>
      </c>
      <c r="Z159" s="1">
        <f>IFERROR(VLOOKUP($A159,Round22[],5,FALSE), 0)</f>
        <v>0</v>
      </c>
      <c r="AA159" s="1">
        <f>IFERROR(VLOOKUP($A159,Round23[],5,FALSE), 0)</f>
        <v>0</v>
      </c>
      <c r="AB159" s="1">
        <f>IFERROR(VLOOKUP($A159,'دور 24'!$A$2:$E$41,5,FALSE), 0)</f>
        <v>0</v>
      </c>
      <c r="AC159" s="1">
        <f>IFERROR(VLOOKUP($A159,Round25[],5,FALSE), 0)</f>
        <v>0</v>
      </c>
      <c r="AD159" s="1">
        <f>IFERROR(VLOOKUP($A159,Round26[],5,FALSE), 0)</f>
        <v>0</v>
      </c>
      <c r="AE159" s="1">
        <f>IFERROR(VLOOKUP($A159,Round27[],5,FALSE), 0)</f>
        <v>0</v>
      </c>
      <c r="AF159" s="1">
        <f>IFERROR(VLOOKUP($A159,Round28[],5,FALSE), 0)</f>
        <v>0</v>
      </c>
      <c r="AG159" s="1">
        <f>IFERROR(VLOOKUP($A159,Round29[],5,FALSE), 0)</f>
        <v>0</v>
      </c>
      <c r="AH159" s="1">
        <f>IFERROR(VLOOKUP($A159,Round30[],5,FALSE), 0)</f>
        <v>0</v>
      </c>
      <c r="AI159" s="1">
        <f>IFERROR(VLOOKUP($A159,Round31[],5,FALSE), 0)</f>
        <v>0</v>
      </c>
      <c r="AJ159" s="1">
        <f>IFERROR(VLOOKUP($A159,Round32[],5,FALSE), 0)</f>
        <v>0</v>
      </c>
      <c r="AK159" s="1">
        <f>IFERROR(VLOOKUP($A159,Round33[],5,FALSE), 0)</f>
        <v>0</v>
      </c>
      <c r="AL159" s="1">
        <f>IFERROR(VLOOKUP($A159,Round34[],5,FALSE), 0)</f>
        <v>0</v>
      </c>
      <c r="AM159" s="1">
        <f>IFERROR(VLOOKUP($A159,Round35[],5,FALSE), 0)</f>
        <v>0</v>
      </c>
      <c r="AN159" s="1">
        <f>IFERROR(VLOOKUP($A159,Round36[],5,FALSE), 0)</f>
        <v>0</v>
      </c>
      <c r="AO159" s="1">
        <f>IFERROR(VLOOKUP($A159,Round37[],5,FALSE), 0)</f>
        <v>0</v>
      </c>
      <c r="AP159" s="1">
        <f>IFERROR(VLOOKUP($A159,Round38[],5,FALSE), 0)</f>
        <v>0</v>
      </c>
      <c r="AQ159" s="1">
        <f>IFERROR(VLOOKUP($A159,Round39[],5,FALSE), 0)</f>
        <v>0</v>
      </c>
      <c r="AR159" s="1">
        <f>IFERROR(VLOOKUP($A159,Round40[],5,FALSE), 0)</f>
        <v>0</v>
      </c>
      <c r="AS159" s="1">
        <f>IFERROR(VLOOKUP($A159,Round41[],5,FALSE), 0)</f>
        <v>0</v>
      </c>
      <c r="AT159" s="1">
        <f>IFERROR(VLOOKUP($A159,Round42[],5,FALSE), 0)</f>
        <v>0</v>
      </c>
      <c r="AU159" s="1">
        <f>IFERROR(VLOOKUP($A159,Round43[],5,FALSE), 0)</f>
        <v>0</v>
      </c>
      <c r="AV159" s="1">
        <f>IFERROR(VLOOKUP($A159,Round44[],5,FALSE), 0)</f>
        <v>0</v>
      </c>
      <c r="AW159" s="1">
        <f>IFERROR(VLOOKUP($A159,Round45[],5,FALSE), 0)</f>
        <v>0</v>
      </c>
      <c r="AX159" s="1">
        <f>IFERROR(VLOOKUP($A159,Round46[],5,FALSE), 0)</f>
        <v>0</v>
      </c>
      <c r="AY159" s="1">
        <f>IFERROR(VLOOKUP($A159,Round47[],5,FALSE), 0)</f>
        <v>0</v>
      </c>
      <c r="AZ159" s="1">
        <f>IFERROR(VLOOKUP($A159,Round48[],5,FALSE), 0)</f>
        <v>0</v>
      </c>
      <c r="BA159" s="1">
        <f>IFERROR(VLOOKUP($A159,Round49[],5,FALSE), 0)</f>
        <v>0</v>
      </c>
      <c r="BB159" s="1">
        <f>IFERROR(VLOOKUP($A159,Round50[],5,FALSE), 0)</f>
        <v>0</v>
      </c>
      <c r="BC159" s="1">
        <f>IFERROR(VLOOKUP($A159,Round51[],5,FALSE), 0)</f>
        <v>0</v>
      </c>
      <c r="BD159" s="1">
        <f>IFERROR(VLOOKUP($A159,Round52[],5,FALSE), 0)</f>
        <v>0</v>
      </c>
      <c r="BE159" s="1">
        <f>IFERROR(VLOOKUP($A159,Round53[],5,FALSE), 0)</f>
        <v>0</v>
      </c>
      <c r="BF159" s="1">
        <f>IFERROR(VLOOKUP($A159,Round54[],5,FALSE), 0)</f>
        <v>0</v>
      </c>
      <c r="BG159" s="1">
        <f>IFERROR(VLOOKUP($A159,Round55[],5,FALSE), 0)</f>
        <v>0</v>
      </c>
      <c r="BH159" s="1">
        <f>IFERROR(VLOOKUP($A159,Round56[],5,FALSE), 0)</f>
        <v>0</v>
      </c>
      <c r="BI159" s="1">
        <f>IFERROR(VLOOKUP($A159,Round57[],5,FALSE), 0)</f>
        <v>0</v>
      </c>
      <c r="BJ159" s="1">
        <f>IFERROR(VLOOKUP($A159,Round58[],5,FALSE), 0)</f>
        <v>0</v>
      </c>
      <c r="BK159" s="1">
        <f>IFERROR(VLOOKUP($A159,Round59[],5,FALSE), 0)</f>
        <v>0</v>
      </c>
      <c r="BL159" s="1">
        <f>IFERROR(VLOOKUP($A159,Round60[],5,FALSE), 0)</f>
        <v>0</v>
      </c>
      <c r="BM159" s="36">
        <f>IFERROR(VLOOKUP($A159,Round61[],5,FALSE), 0)</f>
        <v>0</v>
      </c>
      <c r="BN159" s="36">
        <f>IFERROR(VLOOKUP($A159,Round62[],5,FALSE), 0)</f>
        <v>0</v>
      </c>
    </row>
    <row r="160" spans="1:66" ht="22.5" x14ac:dyDescent="0.25">
      <c r="A160" s="1">
        <v>13093</v>
      </c>
      <c r="B160" s="39" t="s">
        <v>103</v>
      </c>
      <c r="C160" s="37">
        <f xml:space="preserve"> SUM(TotalPoints[[#This Row],[دور 1]:[دور 62]])</f>
        <v>2</v>
      </c>
      <c r="D160" s="42">
        <f>COUNTIF(TotalPoints[[#This Row],[دور 1]:[دور 62]], "&gt;0")</f>
        <v>1</v>
      </c>
      <c r="E160" s="36">
        <f>IFERROR(VLOOKUP($A160,Round01[],5,FALSE), 0)</f>
        <v>2</v>
      </c>
      <c r="F160" s="36">
        <f>IFERROR(VLOOKUP($A160,Round02[],5,FALSE), 0)</f>
        <v>0</v>
      </c>
      <c r="G160" s="36">
        <f>IFERROR(VLOOKUP($A160,Round03[],5,FALSE), 0)</f>
        <v>0</v>
      </c>
      <c r="H160" s="36">
        <f>IFERROR(VLOOKUP($A160,Round04[],5,FALSE), 0)</f>
        <v>0</v>
      </c>
      <c r="I160" s="36">
        <f>IFERROR(VLOOKUP($A160,Round05[],5,FALSE), 0)</f>
        <v>0</v>
      </c>
      <c r="J160" s="36">
        <f>IFERROR(VLOOKUP($A160,Round06[],5,FALSE), 0)</f>
        <v>0</v>
      </c>
      <c r="K160" s="36">
        <f>IFERROR(VLOOKUP($A160,Round07[],5,FALSE), 0)</f>
        <v>0</v>
      </c>
      <c r="L160" s="36">
        <f>IFERROR(VLOOKUP($A160,Round08[],5,FALSE), 0)</f>
        <v>0</v>
      </c>
      <c r="M160" s="36">
        <f>IFERROR(VLOOKUP($A160,Round09[],5,FALSE), 0)</f>
        <v>0</v>
      </c>
      <c r="N160" s="36">
        <f>IFERROR(VLOOKUP($A160,Round10[],5,FALSE), 0)</f>
        <v>0</v>
      </c>
      <c r="O160" s="36">
        <f>IFERROR(VLOOKUP($A160,Round11[],5,FALSE), 0)</f>
        <v>0</v>
      </c>
      <c r="P160" s="36">
        <f>IFERROR(VLOOKUP($A160,Round12[],5,FALSE), 0)</f>
        <v>0</v>
      </c>
      <c r="Q160" s="36">
        <f>IFERROR(VLOOKUP($A160,Round13[],5,FALSE), 0)</f>
        <v>0</v>
      </c>
      <c r="R160" s="36">
        <f>IFERROR(VLOOKUP($A160,Round14[],5,FALSE), 0)</f>
        <v>0</v>
      </c>
      <c r="S160" s="36">
        <f>IFERROR(VLOOKUP($A160,Round15[],5,FALSE), 0)</f>
        <v>0</v>
      </c>
      <c r="T160" s="36">
        <f>IFERROR(VLOOKUP($A160,Round16[],5,FALSE), 0)</f>
        <v>0</v>
      </c>
      <c r="U160" s="36">
        <f>IFERROR(VLOOKUP($A160,Round17[],5,FALSE), 0)</f>
        <v>0</v>
      </c>
      <c r="V160" s="36">
        <f>IFERROR(VLOOKUP($A160,Round18[],5,FALSE), 0)</f>
        <v>0</v>
      </c>
      <c r="W160" s="36">
        <f>IFERROR(VLOOKUP($A160,Round19[],5,FALSE), 0)</f>
        <v>0</v>
      </c>
      <c r="X160" s="36">
        <f>IFERROR(VLOOKUP($A160,Round20[],5,FALSE), 0)</f>
        <v>0</v>
      </c>
      <c r="Y160" s="36">
        <f>IFERROR(VLOOKUP($A160,Round21[],5,FALSE), 0)</f>
        <v>0</v>
      </c>
      <c r="Z160" s="36">
        <f>IFERROR(VLOOKUP($A160,Round22[],5,FALSE), 0)</f>
        <v>0</v>
      </c>
      <c r="AA160" s="36">
        <f>IFERROR(VLOOKUP($A160,Round23[],5,FALSE), 0)</f>
        <v>0</v>
      </c>
      <c r="AB160" s="36">
        <f>IFERROR(VLOOKUP($A160,'دور 24'!$A$2:$E$41,5,FALSE), 0)</f>
        <v>0</v>
      </c>
      <c r="AC160" s="36">
        <f>IFERROR(VLOOKUP($A160,Round25[],5,FALSE), 0)</f>
        <v>0</v>
      </c>
      <c r="AD160" s="36">
        <f>IFERROR(VLOOKUP($A160,Round26[],5,FALSE), 0)</f>
        <v>0</v>
      </c>
      <c r="AE160" s="36">
        <f>IFERROR(VLOOKUP($A160,Round27[],5,FALSE), 0)</f>
        <v>0</v>
      </c>
      <c r="AF160" s="36">
        <f>IFERROR(VLOOKUP($A160,Round28[],5,FALSE), 0)</f>
        <v>0</v>
      </c>
      <c r="AG160" s="36">
        <f>IFERROR(VLOOKUP($A160,Round29[],5,FALSE), 0)</f>
        <v>0</v>
      </c>
      <c r="AH160" s="36">
        <f>IFERROR(VLOOKUP($A160,Round30[],5,FALSE), 0)</f>
        <v>0</v>
      </c>
      <c r="AI160" s="36">
        <f>IFERROR(VLOOKUP($A160,Round31[],5,FALSE), 0)</f>
        <v>0</v>
      </c>
      <c r="AJ160" s="36">
        <f>IFERROR(VLOOKUP($A160,Round32[],5,FALSE), 0)</f>
        <v>0</v>
      </c>
      <c r="AK160" s="36">
        <f>IFERROR(VLOOKUP($A160,Round33[],5,FALSE), 0)</f>
        <v>0</v>
      </c>
      <c r="AL160" s="36">
        <f>IFERROR(VLOOKUP($A160,Round34[],5,FALSE), 0)</f>
        <v>0</v>
      </c>
      <c r="AM160" s="36">
        <f>IFERROR(VLOOKUP($A160,Round35[],5,FALSE), 0)</f>
        <v>0</v>
      </c>
      <c r="AN160" s="36">
        <f>IFERROR(VLOOKUP($A160,Round36[],5,FALSE), 0)</f>
        <v>0</v>
      </c>
      <c r="AO160" s="36">
        <f>IFERROR(VLOOKUP($A160,Round37[],5,FALSE), 0)</f>
        <v>0</v>
      </c>
      <c r="AP160" s="36">
        <f>IFERROR(VLOOKUP($A160,Round38[],5,FALSE), 0)</f>
        <v>0</v>
      </c>
      <c r="AQ160" s="36">
        <f>IFERROR(VLOOKUP($A160,Round39[],5,FALSE), 0)</f>
        <v>0</v>
      </c>
      <c r="AR160" s="36">
        <f>IFERROR(VLOOKUP($A160,Round40[],5,FALSE), 0)</f>
        <v>0</v>
      </c>
      <c r="AS160" s="36">
        <f>IFERROR(VLOOKUP($A160,Round41[],5,FALSE), 0)</f>
        <v>0</v>
      </c>
      <c r="AT160" s="36">
        <f>IFERROR(VLOOKUP($A160,Round42[],5,FALSE), 0)</f>
        <v>0</v>
      </c>
      <c r="AU160" s="36">
        <f>IFERROR(VLOOKUP($A160,Round43[],5,FALSE), 0)</f>
        <v>0</v>
      </c>
      <c r="AV160" s="36">
        <f>IFERROR(VLOOKUP($A160,Round44[],5,FALSE), 0)</f>
        <v>0</v>
      </c>
      <c r="AW160" s="36">
        <f>IFERROR(VLOOKUP($A160,Round45[],5,FALSE), 0)</f>
        <v>0</v>
      </c>
      <c r="AX160" s="36">
        <f>IFERROR(VLOOKUP($A160,Round46[],5,FALSE), 0)</f>
        <v>0</v>
      </c>
      <c r="AY160" s="36">
        <f>IFERROR(VLOOKUP($A160,Round47[],5,FALSE), 0)</f>
        <v>0</v>
      </c>
      <c r="AZ160" s="36">
        <f>IFERROR(VLOOKUP($A160,Round48[],5,FALSE), 0)</f>
        <v>0</v>
      </c>
      <c r="BA160" s="36">
        <f>IFERROR(VLOOKUP($A160,Round49[],5,FALSE), 0)</f>
        <v>0</v>
      </c>
      <c r="BB160" s="36">
        <f>IFERROR(VLOOKUP($A160,Round50[],5,FALSE), 0)</f>
        <v>0</v>
      </c>
      <c r="BC160" s="36">
        <f>IFERROR(VLOOKUP($A160,Round51[],5,FALSE), 0)</f>
        <v>0</v>
      </c>
      <c r="BD160" s="36">
        <f>IFERROR(VLOOKUP($A160,Round52[],5,FALSE), 0)</f>
        <v>0</v>
      </c>
      <c r="BE160" s="36">
        <f>IFERROR(VLOOKUP($A160,Round53[],5,FALSE), 0)</f>
        <v>0</v>
      </c>
      <c r="BF160" s="36">
        <f>IFERROR(VLOOKUP($A160,Round54[],5,FALSE), 0)</f>
        <v>0</v>
      </c>
      <c r="BG160" s="36">
        <f>IFERROR(VLOOKUP($A160,Round55[],5,FALSE), 0)</f>
        <v>0</v>
      </c>
      <c r="BH160" s="36">
        <f>IFERROR(VLOOKUP($A160,Round56[],5,FALSE), 0)</f>
        <v>0</v>
      </c>
      <c r="BI160" s="36">
        <f>IFERROR(VLOOKUP($A160,Round57[],5,FALSE), 0)</f>
        <v>0</v>
      </c>
      <c r="BJ160" s="36">
        <f>IFERROR(VLOOKUP($A160,Round58[],5,FALSE), 0)</f>
        <v>0</v>
      </c>
      <c r="BK160" s="36">
        <f>IFERROR(VLOOKUP($A160,Round59[],5,FALSE), 0)</f>
        <v>0</v>
      </c>
      <c r="BL160" s="36">
        <f>IFERROR(VLOOKUP($A160,Round60[],5,FALSE), 0)</f>
        <v>0</v>
      </c>
      <c r="BM160" s="36">
        <f>IFERROR(VLOOKUP($A160,Round61[],5,FALSE), 0)</f>
        <v>0</v>
      </c>
      <c r="BN160" s="36">
        <f>IFERROR(VLOOKUP($A160,Round62[],5,FALSE), 0)</f>
        <v>0</v>
      </c>
    </row>
    <row r="161" spans="1:66" ht="22.5" x14ac:dyDescent="0.25">
      <c r="A161" s="1">
        <v>12852</v>
      </c>
      <c r="B161" s="39" t="s">
        <v>100</v>
      </c>
      <c r="C161" s="37">
        <f xml:space="preserve"> SUM(TotalPoints[[#This Row],[دور 1]:[دور 62]])</f>
        <v>2</v>
      </c>
      <c r="D161" s="42">
        <f>COUNTIF(TotalPoints[[#This Row],[دور 1]:[دور 62]], "&gt;0")</f>
        <v>1</v>
      </c>
      <c r="E161" s="36">
        <f>IFERROR(VLOOKUP($A161,Round01[],5,FALSE), 0)</f>
        <v>2</v>
      </c>
      <c r="F161" s="36">
        <f>IFERROR(VLOOKUP($A161,Round02[],5,FALSE), 0)</f>
        <v>0</v>
      </c>
      <c r="G161" s="36">
        <f>IFERROR(VLOOKUP($A161,Round03[],5,FALSE), 0)</f>
        <v>0</v>
      </c>
      <c r="H161" s="36">
        <f>IFERROR(VLOOKUP($A161,Round04[],5,FALSE), 0)</f>
        <v>0</v>
      </c>
      <c r="I161" s="36">
        <f>IFERROR(VLOOKUP($A161,Round05[],5,FALSE), 0)</f>
        <v>0</v>
      </c>
      <c r="J161" s="36">
        <f>IFERROR(VLOOKUP($A161,Round06[],5,FALSE), 0)</f>
        <v>0</v>
      </c>
      <c r="K161" s="36">
        <f>IFERROR(VLOOKUP($A161,Round07[],5,FALSE), 0)</f>
        <v>0</v>
      </c>
      <c r="L161" s="36">
        <f>IFERROR(VLOOKUP($A161,Round08[],5,FALSE), 0)</f>
        <v>0</v>
      </c>
      <c r="M161" s="36">
        <f>IFERROR(VLOOKUP($A161,Round09[],5,FALSE), 0)</f>
        <v>0</v>
      </c>
      <c r="N161" s="36">
        <f>IFERROR(VLOOKUP($A161,Round10[],5,FALSE), 0)</f>
        <v>0</v>
      </c>
      <c r="O161" s="36">
        <f>IFERROR(VLOOKUP($A161,Round11[],5,FALSE), 0)</f>
        <v>0</v>
      </c>
      <c r="P161" s="36">
        <f>IFERROR(VLOOKUP($A161,Round12[],5,FALSE), 0)</f>
        <v>0</v>
      </c>
      <c r="Q161" s="36">
        <f>IFERROR(VLOOKUP($A161,Round13[],5,FALSE), 0)</f>
        <v>0</v>
      </c>
      <c r="R161" s="36">
        <f>IFERROR(VLOOKUP($A161,Round14[],5,FALSE), 0)</f>
        <v>0</v>
      </c>
      <c r="S161" s="36">
        <f>IFERROR(VLOOKUP($A161,Round15[],5,FALSE), 0)</f>
        <v>0</v>
      </c>
      <c r="T161" s="36">
        <f>IFERROR(VLOOKUP($A161,Round16[],5,FALSE), 0)</f>
        <v>0</v>
      </c>
      <c r="U161" s="36">
        <f>IFERROR(VLOOKUP($A161,Round17[],5,FALSE), 0)</f>
        <v>0</v>
      </c>
      <c r="V161" s="36">
        <f>IFERROR(VLOOKUP($A161,Round18[],5,FALSE), 0)</f>
        <v>0</v>
      </c>
      <c r="W161" s="36">
        <f>IFERROR(VLOOKUP($A161,Round19[],5,FALSE), 0)</f>
        <v>0</v>
      </c>
      <c r="X161" s="36">
        <f>IFERROR(VLOOKUP($A161,Round20[],5,FALSE), 0)</f>
        <v>0</v>
      </c>
      <c r="Y161" s="36">
        <f>IFERROR(VLOOKUP($A161,Round21[],5,FALSE), 0)</f>
        <v>0</v>
      </c>
      <c r="Z161" s="36">
        <f>IFERROR(VLOOKUP($A161,Round22[],5,FALSE), 0)</f>
        <v>0</v>
      </c>
      <c r="AA161" s="36">
        <f>IFERROR(VLOOKUP($A161,Round23[],5,FALSE), 0)</f>
        <v>0</v>
      </c>
      <c r="AB161" s="36">
        <f>IFERROR(VLOOKUP($A161,'دور 24'!$A$2:$E$41,5,FALSE), 0)</f>
        <v>0</v>
      </c>
      <c r="AC161" s="36">
        <f>IFERROR(VLOOKUP($A161,Round25[],5,FALSE), 0)</f>
        <v>0</v>
      </c>
      <c r="AD161" s="36">
        <f>IFERROR(VLOOKUP($A161,Round26[],5,FALSE), 0)</f>
        <v>0</v>
      </c>
      <c r="AE161" s="36">
        <f>IFERROR(VLOOKUP($A161,Round27[],5,FALSE), 0)</f>
        <v>0</v>
      </c>
      <c r="AF161" s="36">
        <f>IFERROR(VLOOKUP($A161,Round28[],5,FALSE), 0)</f>
        <v>0</v>
      </c>
      <c r="AG161" s="36">
        <f>IFERROR(VLOOKUP($A161,Round29[],5,FALSE), 0)</f>
        <v>0</v>
      </c>
      <c r="AH161" s="36">
        <f>IFERROR(VLOOKUP($A161,Round30[],5,FALSE), 0)</f>
        <v>0</v>
      </c>
      <c r="AI161" s="36">
        <f>IFERROR(VLOOKUP($A161,Round31[],5,FALSE), 0)</f>
        <v>0</v>
      </c>
      <c r="AJ161" s="36">
        <f>IFERROR(VLOOKUP($A161,Round32[],5,FALSE), 0)</f>
        <v>0</v>
      </c>
      <c r="AK161" s="36">
        <f>IFERROR(VLOOKUP($A161,Round33[],5,FALSE), 0)</f>
        <v>0</v>
      </c>
      <c r="AL161" s="36">
        <f>IFERROR(VLOOKUP($A161,Round34[],5,FALSE), 0)</f>
        <v>0</v>
      </c>
      <c r="AM161" s="36">
        <f>IFERROR(VLOOKUP($A161,Round35[],5,FALSE), 0)</f>
        <v>0</v>
      </c>
      <c r="AN161" s="36">
        <f>IFERROR(VLOOKUP($A161,Round36[],5,FALSE), 0)</f>
        <v>0</v>
      </c>
      <c r="AO161" s="36">
        <f>IFERROR(VLOOKUP($A161,Round37[],5,FALSE), 0)</f>
        <v>0</v>
      </c>
      <c r="AP161" s="36">
        <f>IFERROR(VLOOKUP($A161,Round38[],5,FALSE), 0)</f>
        <v>0</v>
      </c>
      <c r="AQ161" s="36">
        <f>IFERROR(VLOOKUP($A161,Round39[],5,FALSE), 0)</f>
        <v>0</v>
      </c>
      <c r="AR161" s="36">
        <f>IFERROR(VLOOKUP($A161,Round40[],5,FALSE), 0)</f>
        <v>0</v>
      </c>
      <c r="AS161" s="36">
        <f>IFERROR(VLOOKUP($A161,Round41[],5,FALSE), 0)</f>
        <v>0</v>
      </c>
      <c r="AT161" s="36">
        <f>IFERROR(VLOOKUP($A161,Round42[],5,FALSE), 0)</f>
        <v>0</v>
      </c>
      <c r="AU161" s="36">
        <f>IFERROR(VLOOKUP($A161,Round43[],5,FALSE), 0)</f>
        <v>0</v>
      </c>
      <c r="AV161" s="36">
        <f>IFERROR(VLOOKUP($A161,Round44[],5,FALSE), 0)</f>
        <v>0</v>
      </c>
      <c r="AW161" s="36">
        <f>IFERROR(VLOOKUP($A161,Round45[],5,FALSE), 0)</f>
        <v>0</v>
      </c>
      <c r="AX161" s="36">
        <f>IFERROR(VLOOKUP($A161,Round46[],5,FALSE), 0)</f>
        <v>0</v>
      </c>
      <c r="AY161" s="36">
        <f>IFERROR(VLOOKUP($A161,Round47[],5,FALSE), 0)</f>
        <v>0</v>
      </c>
      <c r="AZ161" s="36">
        <f>IFERROR(VLOOKUP($A161,Round48[],5,FALSE), 0)</f>
        <v>0</v>
      </c>
      <c r="BA161" s="36">
        <f>IFERROR(VLOOKUP($A161,Round49[],5,FALSE), 0)</f>
        <v>0</v>
      </c>
      <c r="BB161" s="36">
        <f>IFERROR(VLOOKUP($A161,Round50[],5,FALSE), 0)</f>
        <v>0</v>
      </c>
      <c r="BC161" s="36">
        <f>IFERROR(VLOOKUP($A161,Round51[],5,FALSE), 0)</f>
        <v>0</v>
      </c>
      <c r="BD161" s="36">
        <f>IFERROR(VLOOKUP($A161,Round52[],5,FALSE), 0)</f>
        <v>0</v>
      </c>
      <c r="BE161" s="36">
        <f>IFERROR(VLOOKUP($A161,Round53[],5,FALSE), 0)</f>
        <v>0</v>
      </c>
      <c r="BF161" s="36">
        <f>IFERROR(VLOOKUP($A161,Round54[],5,FALSE), 0)</f>
        <v>0</v>
      </c>
      <c r="BG161" s="36">
        <f>IFERROR(VLOOKUP($A161,Round55[],5,FALSE), 0)</f>
        <v>0</v>
      </c>
      <c r="BH161" s="36">
        <f>IFERROR(VLOOKUP($A161,Round56[],5,FALSE), 0)</f>
        <v>0</v>
      </c>
      <c r="BI161" s="36">
        <f>IFERROR(VLOOKUP($A161,Round57[],5,FALSE), 0)</f>
        <v>0</v>
      </c>
      <c r="BJ161" s="36">
        <f>IFERROR(VLOOKUP($A161,Round58[],5,FALSE), 0)</f>
        <v>0</v>
      </c>
      <c r="BK161" s="36">
        <f>IFERROR(VLOOKUP($A161,Round59[],5,FALSE), 0)</f>
        <v>0</v>
      </c>
      <c r="BL161" s="36">
        <f>IFERROR(VLOOKUP($A161,Round60[],5,FALSE), 0)</f>
        <v>0</v>
      </c>
      <c r="BM161" s="36">
        <f>IFERROR(VLOOKUP($A161,Round61[],5,FALSE), 0)</f>
        <v>0</v>
      </c>
      <c r="BN161" s="36">
        <f>IFERROR(VLOOKUP($A161,Round62[],5,FALSE), 0)</f>
        <v>0</v>
      </c>
    </row>
    <row r="162" spans="1:66" ht="22.5" x14ac:dyDescent="0.25">
      <c r="A162" s="1">
        <v>12823</v>
      </c>
      <c r="B162" s="39" t="s">
        <v>216</v>
      </c>
      <c r="C162" s="37">
        <f xml:space="preserve"> SUM(TotalPoints[[#This Row],[دور 1]:[دور 62]])</f>
        <v>2</v>
      </c>
      <c r="D162" s="42">
        <f>COUNTIF(TotalPoints[[#This Row],[دور 1]:[دور 62]], "&gt;0")</f>
        <v>2</v>
      </c>
      <c r="E162" s="36">
        <f>IFERROR(VLOOKUP($A162,Round01[],5,FALSE), 0)</f>
        <v>0</v>
      </c>
      <c r="F162" s="36">
        <f>IFERROR(VLOOKUP($A162,Round02[],5,FALSE), 0)</f>
        <v>0</v>
      </c>
      <c r="G162" s="36">
        <f>IFERROR(VLOOKUP($A162,Round03[],5,FALSE), 0)</f>
        <v>0</v>
      </c>
      <c r="H162" s="36">
        <f>IFERROR(VLOOKUP($A162,Round04[],5,FALSE), 0)</f>
        <v>0</v>
      </c>
      <c r="I162" s="36">
        <f>IFERROR(VLOOKUP($A162,Round05[],5,FALSE), 0)</f>
        <v>1</v>
      </c>
      <c r="J162" s="36">
        <f>IFERROR(VLOOKUP($A162,Round06[],5,FALSE), 0)</f>
        <v>1</v>
      </c>
      <c r="K162" s="36">
        <f>IFERROR(VLOOKUP($A162,Round07[],5,FALSE), 0)</f>
        <v>0</v>
      </c>
      <c r="L162" s="36">
        <f>IFERROR(VLOOKUP($A162,Round08[],5,FALSE), 0)</f>
        <v>0</v>
      </c>
      <c r="M162" s="36">
        <f>IFERROR(VLOOKUP($A162,Round09[],5,FALSE), 0)</f>
        <v>0</v>
      </c>
      <c r="N162" s="36">
        <f>IFERROR(VLOOKUP($A162,Round10[],5,FALSE), 0)</f>
        <v>0</v>
      </c>
      <c r="O162" s="36">
        <f>IFERROR(VLOOKUP($A162,Round11[],5,FALSE), 0)</f>
        <v>0</v>
      </c>
      <c r="P162" s="36">
        <f>IFERROR(VLOOKUP($A162,Round12[],5,FALSE), 0)</f>
        <v>0</v>
      </c>
      <c r="Q162" s="36">
        <f>IFERROR(VLOOKUP($A162,Round13[],5,FALSE), 0)</f>
        <v>0</v>
      </c>
      <c r="R162" s="36">
        <f>IFERROR(VLOOKUP($A162,Round14[],5,FALSE), 0)</f>
        <v>0</v>
      </c>
      <c r="S162" s="36">
        <f>IFERROR(VLOOKUP($A162,Round15[],5,FALSE), 0)</f>
        <v>0</v>
      </c>
      <c r="T162" s="36">
        <f>IFERROR(VLOOKUP($A162,Round16[],5,FALSE), 0)</f>
        <v>0</v>
      </c>
      <c r="U162" s="36">
        <f>IFERROR(VLOOKUP($A162,Round17[],5,FALSE), 0)</f>
        <v>0</v>
      </c>
      <c r="V162" s="36">
        <f>IFERROR(VLOOKUP($A162,Round18[],5,FALSE), 0)</f>
        <v>0</v>
      </c>
      <c r="W162" s="36">
        <f>IFERROR(VLOOKUP($A162,Round19[],5,FALSE), 0)</f>
        <v>0</v>
      </c>
      <c r="X162" s="36">
        <f>IFERROR(VLOOKUP($A162,Round20[],5,FALSE), 0)</f>
        <v>0</v>
      </c>
      <c r="Y162" s="36">
        <f>IFERROR(VLOOKUP($A162,Round21[],5,FALSE), 0)</f>
        <v>0</v>
      </c>
      <c r="Z162" s="36">
        <f>IFERROR(VLOOKUP($A162,Round22[],5,FALSE), 0)</f>
        <v>0</v>
      </c>
      <c r="AA162" s="36">
        <f>IFERROR(VLOOKUP($A162,Round23[],5,FALSE), 0)</f>
        <v>0</v>
      </c>
      <c r="AB162" s="36">
        <f>IFERROR(VLOOKUP($A162,'دور 24'!$A$2:$E$41,5,FALSE), 0)</f>
        <v>0</v>
      </c>
      <c r="AC162" s="36">
        <f>IFERROR(VLOOKUP($A162,Round25[],5,FALSE), 0)</f>
        <v>0</v>
      </c>
      <c r="AD162" s="36">
        <f>IFERROR(VLOOKUP($A162,Round26[],5,FALSE), 0)</f>
        <v>0</v>
      </c>
      <c r="AE162" s="36">
        <f>IFERROR(VLOOKUP($A162,Round27[],5,FALSE), 0)</f>
        <v>0</v>
      </c>
      <c r="AF162" s="36">
        <f>IFERROR(VLOOKUP($A162,Round28[],5,FALSE), 0)</f>
        <v>0</v>
      </c>
      <c r="AG162" s="36">
        <f>IFERROR(VLOOKUP($A162,Round29[],5,FALSE), 0)</f>
        <v>0</v>
      </c>
      <c r="AH162" s="36">
        <f>IFERROR(VLOOKUP($A162,Round30[],5,FALSE), 0)</f>
        <v>0</v>
      </c>
      <c r="AI162" s="36">
        <f>IFERROR(VLOOKUP($A162,Round31[],5,FALSE), 0)</f>
        <v>0</v>
      </c>
      <c r="AJ162" s="36">
        <f>IFERROR(VLOOKUP($A162,Round32[],5,FALSE), 0)</f>
        <v>0</v>
      </c>
      <c r="AK162" s="36">
        <f>IFERROR(VLOOKUP($A162,Round33[],5,FALSE), 0)</f>
        <v>0</v>
      </c>
      <c r="AL162" s="36">
        <f>IFERROR(VLOOKUP($A162,Round34[],5,FALSE), 0)</f>
        <v>0</v>
      </c>
      <c r="AM162" s="36">
        <f>IFERROR(VLOOKUP($A162,Round35[],5,FALSE), 0)</f>
        <v>0</v>
      </c>
      <c r="AN162" s="36">
        <f>IFERROR(VLOOKUP($A162,Round36[],5,FALSE), 0)</f>
        <v>0</v>
      </c>
      <c r="AO162" s="36">
        <f>IFERROR(VLOOKUP($A162,Round37[],5,FALSE), 0)</f>
        <v>0</v>
      </c>
      <c r="AP162" s="36">
        <f>IFERROR(VLOOKUP($A162,Round38[],5,FALSE), 0)</f>
        <v>0</v>
      </c>
      <c r="AQ162" s="36">
        <f>IFERROR(VLOOKUP($A162,Round39[],5,FALSE), 0)</f>
        <v>0</v>
      </c>
      <c r="AR162" s="36">
        <f>IFERROR(VLOOKUP($A162,Round40[],5,FALSE), 0)</f>
        <v>0</v>
      </c>
      <c r="AS162" s="36">
        <f>IFERROR(VLOOKUP($A162,Round41[],5,FALSE), 0)</f>
        <v>0</v>
      </c>
      <c r="AT162" s="36">
        <f>IFERROR(VLOOKUP($A162,Round42[],5,FALSE), 0)</f>
        <v>0</v>
      </c>
      <c r="AU162" s="36">
        <f>IFERROR(VLOOKUP($A162,Round43[],5,FALSE), 0)</f>
        <v>0</v>
      </c>
      <c r="AV162" s="36">
        <f>IFERROR(VLOOKUP($A162,Round44[],5,FALSE), 0)</f>
        <v>0</v>
      </c>
      <c r="AW162" s="36">
        <f>IFERROR(VLOOKUP($A162,Round45[],5,FALSE), 0)</f>
        <v>0</v>
      </c>
      <c r="AX162" s="36">
        <f>IFERROR(VLOOKUP($A162,Round46[],5,FALSE), 0)</f>
        <v>0</v>
      </c>
      <c r="AY162" s="36">
        <f>IFERROR(VLOOKUP($A162,Round47[],5,FALSE), 0)</f>
        <v>0</v>
      </c>
      <c r="AZ162" s="36">
        <f>IFERROR(VLOOKUP($A162,Round48[],5,FALSE), 0)</f>
        <v>0</v>
      </c>
      <c r="BA162" s="36">
        <f>IFERROR(VLOOKUP($A162,Round49[],5,FALSE), 0)</f>
        <v>0</v>
      </c>
      <c r="BB162" s="36">
        <f>IFERROR(VLOOKUP($A162,Round50[],5,FALSE), 0)</f>
        <v>0</v>
      </c>
      <c r="BC162" s="36">
        <f>IFERROR(VLOOKUP($A162,Round51[],5,FALSE), 0)</f>
        <v>0</v>
      </c>
      <c r="BD162" s="36">
        <f>IFERROR(VLOOKUP($A162,Round52[],5,FALSE), 0)</f>
        <v>0</v>
      </c>
      <c r="BE162" s="36">
        <f>IFERROR(VLOOKUP($A162,Round53[],5,FALSE), 0)</f>
        <v>0</v>
      </c>
      <c r="BF162" s="36">
        <f>IFERROR(VLOOKUP($A162,Round54[],5,FALSE), 0)</f>
        <v>0</v>
      </c>
      <c r="BG162" s="36">
        <f>IFERROR(VLOOKUP($A162,Round55[],5,FALSE), 0)</f>
        <v>0</v>
      </c>
      <c r="BH162" s="36">
        <f>IFERROR(VLOOKUP($A162,Round56[],5,FALSE), 0)</f>
        <v>0</v>
      </c>
      <c r="BI162" s="36">
        <f>IFERROR(VLOOKUP($A162,Round57[],5,FALSE), 0)</f>
        <v>0</v>
      </c>
      <c r="BJ162" s="36">
        <f>IFERROR(VLOOKUP($A162,Round58[],5,FALSE), 0)</f>
        <v>0</v>
      </c>
      <c r="BK162" s="36">
        <f>IFERROR(VLOOKUP($A162,Round59[],5,FALSE), 0)</f>
        <v>0</v>
      </c>
      <c r="BL162" s="36">
        <f>IFERROR(VLOOKUP($A162,Round60[],5,FALSE), 0)</f>
        <v>0</v>
      </c>
      <c r="BM162" s="36">
        <f>IFERROR(VLOOKUP($A162,Round61[],5,FALSE), 0)</f>
        <v>0</v>
      </c>
      <c r="BN162" s="36">
        <f>IFERROR(VLOOKUP($A162,Round62[],5,FALSE), 0)</f>
        <v>0</v>
      </c>
    </row>
    <row r="163" spans="1:66" ht="22.5" x14ac:dyDescent="0.25">
      <c r="A163" s="1">
        <v>12420</v>
      </c>
      <c r="B163" s="39" t="s">
        <v>73</v>
      </c>
      <c r="C163" s="37">
        <f xml:space="preserve"> SUM(TotalPoints[[#This Row],[دور 1]:[دور 62]])</f>
        <v>2</v>
      </c>
      <c r="D163" s="42">
        <f>COUNTIF(TotalPoints[[#This Row],[دور 1]:[دور 62]], "&gt;0")</f>
        <v>1</v>
      </c>
      <c r="E163" s="36">
        <f>IFERROR(VLOOKUP($A163,Round01[],5,FALSE), 0)</f>
        <v>2</v>
      </c>
      <c r="F163" s="36">
        <f>IFERROR(VLOOKUP($A163,Round02[],5,FALSE), 0)</f>
        <v>0</v>
      </c>
      <c r="G163" s="36">
        <f>IFERROR(VLOOKUP($A163,Round03[],5,FALSE), 0)</f>
        <v>0</v>
      </c>
      <c r="H163" s="36">
        <f>IFERROR(VLOOKUP($A163,Round04[],5,FALSE), 0)</f>
        <v>0</v>
      </c>
      <c r="I163" s="36">
        <f>IFERROR(VLOOKUP($A163,Round05[],5,FALSE), 0)</f>
        <v>0</v>
      </c>
      <c r="J163" s="36">
        <f>IFERROR(VLOOKUP($A163,Round06[],5,FALSE), 0)</f>
        <v>0</v>
      </c>
      <c r="K163" s="36">
        <f>IFERROR(VLOOKUP($A163,Round07[],5,FALSE), 0)</f>
        <v>0</v>
      </c>
      <c r="L163" s="36">
        <f>IFERROR(VLOOKUP($A163,Round08[],5,FALSE), 0)</f>
        <v>0</v>
      </c>
      <c r="M163" s="36">
        <f>IFERROR(VLOOKUP($A163,Round09[],5,FALSE), 0)</f>
        <v>0</v>
      </c>
      <c r="N163" s="36">
        <f>IFERROR(VLOOKUP($A163,Round10[],5,FALSE), 0)</f>
        <v>0</v>
      </c>
      <c r="O163" s="36">
        <f>IFERROR(VLOOKUP($A163,Round11[],5,FALSE), 0)</f>
        <v>0</v>
      </c>
      <c r="P163" s="36">
        <f>IFERROR(VLOOKUP($A163,Round12[],5,FALSE), 0)</f>
        <v>0</v>
      </c>
      <c r="Q163" s="36">
        <f>IFERROR(VLOOKUP($A163,Round13[],5,FALSE), 0)</f>
        <v>0</v>
      </c>
      <c r="R163" s="36">
        <f>IFERROR(VLOOKUP($A163,Round14[],5,FALSE), 0)</f>
        <v>0</v>
      </c>
      <c r="S163" s="36">
        <f>IFERROR(VLOOKUP($A163,Round15[],5,FALSE), 0)</f>
        <v>0</v>
      </c>
      <c r="T163" s="36">
        <f>IFERROR(VLOOKUP($A163,Round16[],5,FALSE), 0)</f>
        <v>0</v>
      </c>
      <c r="U163" s="36">
        <f>IFERROR(VLOOKUP($A163,Round17[],5,FALSE), 0)</f>
        <v>0</v>
      </c>
      <c r="V163" s="36">
        <f>IFERROR(VLOOKUP($A163,Round18[],5,FALSE), 0)</f>
        <v>0</v>
      </c>
      <c r="W163" s="36">
        <f>IFERROR(VLOOKUP($A163,Round19[],5,FALSE), 0)</f>
        <v>0</v>
      </c>
      <c r="X163" s="36">
        <f>IFERROR(VLOOKUP($A163,Round20[],5,FALSE), 0)</f>
        <v>0</v>
      </c>
      <c r="Y163" s="36">
        <f>IFERROR(VLOOKUP($A163,Round21[],5,FALSE), 0)</f>
        <v>0</v>
      </c>
      <c r="Z163" s="36">
        <f>IFERROR(VLOOKUP($A163,Round22[],5,FALSE), 0)</f>
        <v>0</v>
      </c>
      <c r="AA163" s="36">
        <f>IFERROR(VLOOKUP($A163,Round23[],5,FALSE), 0)</f>
        <v>0</v>
      </c>
      <c r="AB163" s="36">
        <f>IFERROR(VLOOKUP($A163,'دور 24'!$A$2:$E$41,5,FALSE), 0)</f>
        <v>0</v>
      </c>
      <c r="AC163" s="36">
        <f>IFERROR(VLOOKUP($A163,Round25[],5,FALSE), 0)</f>
        <v>0</v>
      </c>
      <c r="AD163" s="36">
        <f>IFERROR(VLOOKUP($A163,Round26[],5,FALSE), 0)</f>
        <v>0</v>
      </c>
      <c r="AE163" s="36">
        <f>IFERROR(VLOOKUP($A163,Round27[],5,FALSE), 0)</f>
        <v>0</v>
      </c>
      <c r="AF163" s="36">
        <f>IFERROR(VLOOKUP($A163,Round28[],5,FALSE), 0)</f>
        <v>0</v>
      </c>
      <c r="AG163" s="36">
        <f>IFERROR(VLOOKUP($A163,Round29[],5,FALSE), 0)</f>
        <v>0</v>
      </c>
      <c r="AH163" s="36">
        <f>IFERROR(VLOOKUP($A163,Round30[],5,FALSE), 0)</f>
        <v>0</v>
      </c>
      <c r="AI163" s="36">
        <f>IFERROR(VLOOKUP($A163,Round31[],5,FALSE), 0)</f>
        <v>0</v>
      </c>
      <c r="AJ163" s="36">
        <f>IFERROR(VLOOKUP($A163,Round32[],5,FALSE), 0)</f>
        <v>0</v>
      </c>
      <c r="AK163" s="36">
        <f>IFERROR(VLOOKUP($A163,Round33[],5,FALSE), 0)</f>
        <v>0</v>
      </c>
      <c r="AL163" s="36">
        <f>IFERROR(VLOOKUP($A163,Round34[],5,FALSE), 0)</f>
        <v>0</v>
      </c>
      <c r="AM163" s="36">
        <f>IFERROR(VLOOKUP($A163,Round35[],5,FALSE), 0)</f>
        <v>0</v>
      </c>
      <c r="AN163" s="36">
        <f>IFERROR(VLOOKUP($A163,Round36[],5,FALSE), 0)</f>
        <v>0</v>
      </c>
      <c r="AO163" s="36">
        <f>IFERROR(VLOOKUP($A163,Round37[],5,FALSE), 0)</f>
        <v>0</v>
      </c>
      <c r="AP163" s="36">
        <f>IFERROR(VLOOKUP($A163,Round38[],5,FALSE), 0)</f>
        <v>0</v>
      </c>
      <c r="AQ163" s="36">
        <f>IFERROR(VLOOKUP($A163,Round39[],5,FALSE), 0)</f>
        <v>0</v>
      </c>
      <c r="AR163" s="36">
        <f>IFERROR(VLOOKUP($A163,Round40[],5,FALSE), 0)</f>
        <v>0</v>
      </c>
      <c r="AS163" s="36">
        <f>IFERROR(VLOOKUP($A163,Round41[],5,FALSE), 0)</f>
        <v>0</v>
      </c>
      <c r="AT163" s="36">
        <f>IFERROR(VLOOKUP($A163,Round42[],5,FALSE), 0)</f>
        <v>0</v>
      </c>
      <c r="AU163" s="36">
        <f>IFERROR(VLOOKUP($A163,Round43[],5,FALSE), 0)</f>
        <v>0</v>
      </c>
      <c r="AV163" s="36">
        <f>IFERROR(VLOOKUP($A163,Round44[],5,FALSE), 0)</f>
        <v>0</v>
      </c>
      <c r="AW163" s="36">
        <f>IFERROR(VLOOKUP($A163,Round45[],5,FALSE), 0)</f>
        <v>0</v>
      </c>
      <c r="AX163" s="36">
        <f>IFERROR(VLOOKUP($A163,Round46[],5,FALSE), 0)</f>
        <v>0</v>
      </c>
      <c r="AY163" s="36">
        <f>IFERROR(VLOOKUP($A163,Round47[],5,FALSE), 0)</f>
        <v>0</v>
      </c>
      <c r="AZ163" s="36">
        <f>IFERROR(VLOOKUP($A163,Round48[],5,FALSE), 0)</f>
        <v>0</v>
      </c>
      <c r="BA163" s="36">
        <f>IFERROR(VLOOKUP($A163,Round49[],5,FALSE), 0)</f>
        <v>0</v>
      </c>
      <c r="BB163" s="36">
        <f>IFERROR(VLOOKUP($A163,Round50[],5,FALSE), 0)</f>
        <v>0</v>
      </c>
      <c r="BC163" s="36">
        <f>IFERROR(VLOOKUP($A163,Round51[],5,FALSE), 0)</f>
        <v>0</v>
      </c>
      <c r="BD163" s="36">
        <f>IFERROR(VLOOKUP($A163,Round52[],5,FALSE), 0)</f>
        <v>0</v>
      </c>
      <c r="BE163" s="36">
        <f>IFERROR(VLOOKUP($A163,Round53[],5,FALSE), 0)</f>
        <v>0</v>
      </c>
      <c r="BF163" s="36">
        <f>IFERROR(VLOOKUP($A163,Round54[],5,FALSE), 0)</f>
        <v>0</v>
      </c>
      <c r="BG163" s="36">
        <f>IFERROR(VLOOKUP($A163,Round55[],5,FALSE), 0)</f>
        <v>0</v>
      </c>
      <c r="BH163" s="36">
        <f>IFERROR(VLOOKUP($A163,Round56[],5,FALSE), 0)</f>
        <v>0</v>
      </c>
      <c r="BI163" s="36">
        <f>IFERROR(VLOOKUP($A163,Round57[],5,FALSE), 0)</f>
        <v>0</v>
      </c>
      <c r="BJ163" s="36">
        <f>IFERROR(VLOOKUP($A163,Round58[],5,FALSE), 0)</f>
        <v>0</v>
      </c>
      <c r="BK163" s="36">
        <f>IFERROR(VLOOKUP($A163,Round59[],5,FALSE), 0)</f>
        <v>0</v>
      </c>
      <c r="BL163" s="36">
        <f>IFERROR(VLOOKUP($A163,Round60[],5,FALSE), 0)</f>
        <v>0</v>
      </c>
      <c r="BM163" s="36">
        <f>IFERROR(VLOOKUP($A163,Round61[],5,FALSE), 0)</f>
        <v>0</v>
      </c>
      <c r="BN163" s="36">
        <f>IFERROR(VLOOKUP($A163,Round62[],5,FALSE), 0)</f>
        <v>0</v>
      </c>
    </row>
    <row r="164" spans="1:66" ht="22.5" x14ac:dyDescent="0.25">
      <c r="A164" s="1">
        <v>8689</v>
      </c>
      <c r="B164" s="39" t="s">
        <v>136</v>
      </c>
      <c r="C164" s="37">
        <f xml:space="preserve"> SUM(TotalPoints[[#This Row],[دور 1]:[دور 62]])</f>
        <v>2</v>
      </c>
      <c r="D164" s="42">
        <f>COUNTIF(TotalPoints[[#This Row],[دور 1]:[دور 62]], "&gt;0")</f>
        <v>1</v>
      </c>
      <c r="E164" s="36">
        <f>IFERROR(VLOOKUP($A164,Round01[],5,FALSE), 0)</f>
        <v>2</v>
      </c>
      <c r="F164" s="36">
        <f>IFERROR(VLOOKUP($A164,Round02[],5,FALSE), 0)</f>
        <v>0</v>
      </c>
      <c r="G164" s="36">
        <f>IFERROR(VLOOKUP($A164,Round03[],5,FALSE), 0)</f>
        <v>0</v>
      </c>
      <c r="H164" s="36">
        <f>IFERROR(VLOOKUP($A164,Round04[],5,FALSE), 0)</f>
        <v>0</v>
      </c>
      <c r="I164" s="36">
        <f>IFERROR(VLOOKUP($A164,Round05[],5,FALSE), 0)</f>
        <v>0</v>
      </c>
      <c r="J164" s="36">
        <f>IFERROR(VLOOKUP($A164,Round06[],5,FALSE), 0)</f>
        <v>0</v>
      </c>
      <c r="K164" s="36">
        <f>IFERROR(VLOOKUP($A164,Round07[],5,FALSE), 0)</f>
        <v>0</v>
      </c>
      <c r="L164" s="36">
        <f>IFERROR(VLOOKUP($A164,Round08[],5,FALSE), 0)</f>
        <v>0</v>
      </c>
      <c r="M164" s="36">
        <f>IFERROR(VLOOKUP($A164,Round09[],5,FALSE), 0)</f>
        <v>0</v>
      </c>
      <c r="N164" s="36">
        <f>IFERROR(VLOOKUP($A164,Round10[],5,FALSE), 0)</f>
        <v>0</v>
      </c>
      <c r="O164" s="36">
        <f>IFERROR(VLOOKUP($A164,Round11[],5,FALSE), 0)</f>
        <v>0</v>
      </c>
      <c r="P164" s="36">
        <f>IFERROR(VLOOKUP($A164,Round12[],5,FALSE), 0)</f>
        <v>0</v>
      </c>
      <c r="Q164" s="36">
        <f>IFERROR(VLOOKUP($A164,Round13[],5,FALSE), 0)</f>
        <v>0</v>
      </c>
      <c r="R164" s="36">
        <f>IFERROR(VLOOKUP($A164,Round14[],5,FALSE), 0)</f>
        <v>0</v>
      </c>
      <c r="S164" s="36">
        <f>IFERROR(VLOOKUP($A164,Round15[],5,FALSE), 0)</f>
        <v>0</v>
      </c>
      <c r="T164" s="36">
        <f>IFERROR(VLOOKUP($A164,Round16[],5,FALSE), 0)</f>
        <v>0</v>
      </c>
      <c r="U164" s="36">
        <f>IFERROR(VLOOKUP($A164,Round17[],5,FALSE), 0)</f>
        <v>0</v>
      </c>
      <c r="V164" s="36">
        <f>IFERROR(VLOOKUP($A164,Round18[],5,FALSE), 0)</f>
        <v>0</v>
      </c>
      <c r="W164" s="36">
        <f>IFERROR(VLOOKUP($A164,Round19[],5,FALSE), 0)</f>
        <v>0</v>
      </c>
      <c r="X164" s="36">
        <f>IFERROR(VLOOKUP($A164,Round20[],5,FALSE), 0)</f>
        <v>0</v>
      </c>
      <c r="Y164" s="36">
        <f>IFERROR(VLOOKUP($A164,Round21[],5,FALSE), 0)</f>
        <v>0</v>
      </c>
      <c r="Z164" s="36">
        <f>IFERROR(VLOOKUP($A164,Round22[],5,FALSE), 0)</f>
        <v>0</v>
      </c>
      <c r="AA164" s="36">
        <f>IFERROR(VLOOKUP($A164,Round23[],5,FALSE), 0)</f>
        <v>0</v>
      </c>
      <c r="AB164" s="36">
        <f>IFERROR(VLOOKUP($A164,'دور 24'!$A$2:$E$41,5,FALSE), 0)</f>
        <v>0</v>
      </c>
      <c r="AC164" s="36">
        <f>IFERROR(VLOOKUP($A164,Round25[],5,FALSE), 0)</f>
        <v>0</v>
      </c>
      <c r="AD164" s="36">
        <f>IFERROR(VLOOKUP($A164,Round26[],5,FALSE), 0)</f>
        <v>0</v>
      </c>
      <c r="AE164" s="36">
        <f>IFERROR(VLOOKUP($A164,Round27[],5,FALSE), 0)</f>
        <v>0</v>
      </c>
      <c r="AF164" s="36">
        <f>IFERROR(VLOOKUP($A164,Round28[],5,FALSE), 0)</f>
        <v>0</v>
      </c>
      <c r="AG164" s="36">
        <f>IFERROR(VLOOKUP($A164,Round29[],5,FALSE), 0)</f>
        <v>0</v>
      </c>
      <c r="AH164" s="36">
        <f>IFERROR(VLOOKUP($A164,Round30[],5,FALSE), 0)</f>
        <v>0</v>
      </c>
      <c r="AI164" s="36">
        <f>IFERROR(VLOOKUP($A164,Round31[],5,FALSE), 0)</f>
        <v>0</v>
      </c>
      <c r="AJ164" s="36">
        <f>IFERROR(VLOOKUP($A164,Round32[],5,FALSE), 0)</f>
        <v>0</v>
      </c>
      <c r="AK164" s="36">
        <f>IFERROR(VLOOKUP($A164,Round33[],5,FALSE), 0)</f>
        <v>0</v>
      </c>
      <c r="AL164" s="36">
        <f>IFERROR(VLOOKUP($A164,Round34[],5,FALSE), 0)</f>
        <v>0</v>
      </c>
      <c r="AM164" s="36">
        <f>IFERROR(VLOOKUP($A164,Round35[],5,FALSE), 0)</f>
        <v>0</v>
      </c>
      <c r="AN164" s="36">
        <f>IFERROR(VLOOKUP($A164,Round36[],5,FALSE), 0)</f>
        <v>0</v>
      </c>
      <c r="AO164" s="36">
        <f>IFERROR(VLOOKUP($A164,Round37[],5,FALSE), 0)</f>
        <v>0</v>
      </c>
      <c r="AP164" s="36">
        <f>IFERROR(VLOOKUP($A164,Round38[],5,FALSE), 0)</f>
        <v>0</v>
      </c>
      <c r="AQ164" s="36">
        <f>IFERROR(VLOOKUP($A164,Round39[],5,FALSE), 0)</f>
        <v>0</v>
      </c>
      <c r="AR164" s="36">
        <f>IFERROR(VLOOKUP($A164,Round40[],5,FALSE), 0)</f>
        <v>0</v>
      </c>
      <c r="AS164" s="36">
        <f>IFERROR(VLOOKUP($A164,Round41[],5,FALSE), 0)</f>
        <v>0</v>
      </c>
      <c r="AT164" s="36">
        <f>IFERROR(VLOOKUP($A164,Round42[],5,FALSE), 0)</f>
        <v>0</v>
      </c>
      <c r="AU164" s="36">
        <f>IFERROR(VLOOKUP($A164,Round43[],5,FALSE), 0)</f>
        <v>0</v>
      </c>
      <c r="AV164" s="36">
        <f>IFERROR(VLOOKUP($A164,Round44[],5,FALSE), 0)</f>
        <v>0</v>
      </c>
      <c r="AW164" s="36">
        <f>IFERROR(VLOOKUP($A164,Round45[],5,FALSE), 0)</f>
        <v>0</v>
      </c>
      <c r="AX164" s="36">
        <f>IFERROR(VLOOKUP($A164,Round46[],5,FALSE), 0)</f>
        <v>0</v>
      </c>
      <c r="AY164" s="36">
        <f>IFERROR(VLOOKUP($A164,Round47[],5,FALSE), 0)</f>
        <v>0</v>
      </c>
      <c r="AZ164" s="36">
        <f>IFERROR(VLOOKUP($A164,Round48[],5,FALSE), 0)</f>
        <v>0</v>
      </c>
      <c r="BA164" s="36">
        <f>IFERROR(VLOOKUP($A164,Round49[],5,FALSE), 0)</f>
        <v>0</v>
      </c>
      <c r="BB164" s="36">
        <f>IFERROR(VLOOKUP($A164,Round50[],5,FALSE), 0)</f>
        <v>0</v>
      </c>
      <c r="BC164" s="36">
        <f>IFERROR(VLOOKUP($A164,Round51[],5,FALSE), 0)</f>
        <v>0</v>
      </c>
      <c r="BD164" s="36">
        <f>IFERROR(VLOOKUP($A164,Round52[],5,FALSE), 0)</f>
        <v>0</v>
      </c>
      <c r="BE164" s="36">
        <f>IFERROR(VLOOKUP($A164,Round53[],5,FALSE), 0)</f>
        <v>0</v>
      </c>
      <c r="BF164" s="36">
        <f>IFERROR(VLOOKUP($A164,Round54[],5,FALSE), 0)</f>
        <v>0</v>
      </c>
      <c r="BG164" s="36">
        <f>IFERROR(VLOOKUP($A164,Round55[],5,FALSE), 0)</f>
        <v>0</v>
      </c>
      <c r="BH164" s="36">
        <f>IFERROR(VLOOKUP($A164,Round56[],5,FALSE), 0)</f>
        <v>0</v>
      </c>
      <c r="BI164" s="36">
        <f>IFERROR(VLOOKUP($A164,Round57[],5,FALSE), 0)</f>
        <v>0</v>
      </c>
      <c r="BJ164" s="36">
        <f>IFERROR(VLOOKUP($A164,Round58[],5,FALSE), 0)</f>
        <v>0</v>
      </c>
      <c r="BK164" s="36">
        <f>IFERROR(VLOOKUP($A164,Round59[],5,FALSE), 0)</f>
        <v>0</v>
      </c>
      <c r="BL164" s="36">
        <f>IFERROR(VLOOKUP($A164,Round60[],5,FALSE), 0)</f>
        <v>0</v>
      </c>
      <c r="BM164" s="36">
        <f>IFERROR(VLOOKUP($A164,Round61[],5,FALSE), 0)</f>
        <v>0</v>
      </c>
      <c r="BN164" s="36">
        <f>IFERROR(VLOOKUP($A164,Round62[],5,FALSE), 0)</f>
        <v>0</v>
      </c>
    </row>
    <row r="165" spans="1:66" ht="22.5" x14ac:dyDescent="0.25">
      <c r="A165" s="1">
        <v>7752</v>
      </c>
      <c r="B165" s="39" t="s">
        <v>220</v>
      </c>
      <c r="C165" s="37">
        <f xml:space="preserve"> SUM(TotalPoints[[#This Row],[دور 1]:[دور 62]])</f>
        <v>2</v>
      </c>
      <c r="D165" s="42">
        <f>COUNTIF(TotalPoints[[#This Row],[دور 1]:[دور 62]], "&gt;0")</f>
        <v>1</v>
      </c>
      <c r="E165" s="36">
        <f>IFERROR(VLOOKUP($A165,Round01[],5,FALSE), 0)</f>
        <v>0</v>
      </c>
      <c r="F165" s="36">
        <f>IFERROR(VLOOKUP($A165,Round02[],5,FALSE), 0)</f>
        <v>0</v>
      </c>
      <c r="G165" s="36">
        <f>IFERROR(VLOOKUP($A165,Round03[],5,FALSE), 0)</f>
        <v>0</v>
      </c>
      <c r="H165" s="36">
        <f>IFERROR(VLOOKUP($A165,Round04[],5,FALSE), 0)</f>
        <v>0</v>
      </c>
      <c r="I165" s="36">
        <f>IFERROR(VLOOKUP($A165,Round05[],5,FALSE), 0)</f>
        <v>0</v>
      </c>
      <c r="J165" s="36">
        <f>IFERROR(VLOOKUP($A165,Round06[],5,FALSE), 0)</f>
        <v>2</v>
      </c>
      <c r="K165" s="36">
        <f>IFERROR(VLOOKUP($A165,Round07[],5,FALSE), 0)</f>
        <v>0</v>
      </c>
      <c r="L165" s="36">
        <f>IFERROR(VLOOKUP($A165,Round08[],5,FALSE), 0)</f>
        <v>0</v>
      </c>
      <c r="M165" s="36">
        <f>IFERROR(VLOOKUP($A165,Round09[],5,FALSE), 0)</f>
        <v>0</v>
      </c>
      <c r="N165" s="36">
        <f>IFERROR(VLOOKUP($A165,Round10[],5,FALSE), 0)</f>
        <v>0</v>
      </c>
      <c r="O165" s="36">
        <f>IFERROR(VLOOKUP($A165,Round11[],5,FALSE), 0)</f>
        <v>0</v>
      </c>
      <c r="P165" s="36">
        <f>IFERROR(VLOOKUP($A165,Round12[],5,FALSE), 0)</f>
        <v>0</v>
      </c>
      <c r="Q165" s="36">
        <f>IFERROR(VLOOKUP($A165,Round13[],5,FALSE), 0)</f>
        <v>0</v>
      </c>
      <c r="R165" s="36">
        <f>IFERROR(VLOOKUP($A165,Round14[],5,FALSE), 0)</f>
        <v>0</v>
      </c>
      <c r="S165" s="36">
        <f>IFERROR(VLOOKUP($A165,Round15[],5,FALSE), 0)</f>
        <v>0</v>
      </c>
      <c r="T165" s="36">
        <f>IFERROR(VLOOKUP($A165,Round16[],5,FALSE), 0)</f>
        <v>0</v>
      </c>
      <c r="U165" s="36">
        <f>IFERROR(VLOOKUP($A165,Round17[],5,FALSE), 0)</f>
        <v>0</v>
      </c>
      <c r="V165" s="36">
        <f>IFERROR(VLOOKUP($A165,Round18[],5,FALSE), 0)</f>
        <v>0</v>
      </c>
      <c r="W165" s="36">
        <f>IFERROR(VLOOKUP($A165,Round19[],5,FALSE), 0)</f>
        <v>0</v>
      </c>
      <c r="X165" s="36">
        <f>IFERROR(VLOOKUP($A165,Round20[],5,FALSE), 0)</f>
        <v>0</v>
      </c>
      <c r="Y165" s="36">
        <f>IFERROR(VLOOKUP($A165,Round21[],5,FALSE), 0)</f>
        <v>0</v>
      </c>
      <c r="Z165" s="36">
        <f>IFERROR(VLOOKUP($A165,Round22[],5,FALSE), 0)</f>
        <v>0</v>
      </c>
      <c r="AA165" s="36">
        <f>IFERROR(VLOOKUP($A165,Round23[],5,FALSE), 0)</f>
        <v>0</v>
      </c>
      <c r="AB165" s="36">
        <f>IFERROR(VLOOKUP($A165,'دور 24'!$A$2:$E$41,5,FALSE), 0)</f>
        <v>0</v>
      </c>
      <c r="AC165" s="36">
        <f>IFERROR(VLOOKUP($A165,Round25[],5,FALSE), 0)</f>
        <v>0</v>
      </c>
      <c r="AD165" s="36">
        <f>IFERROR(VLOOKUP($A165,Round26[],5,FALSE), 0)</f>
        <v>0</v>
      </c>
      <c r="AE165" s="36">
        <f>IFERROR(VLOOKUP($A165,Round27[],5,FALSE), 0)</f>
        <v>0</v>
      </c>
      <c r="AF165" s="36">
        <f>IFERROR(VLOOKUP($A165,Round28[],5,FALSE), 0)</f>
        <v>0</v>
      </c>
      <c r="AG165" s="36">
        <f>IFERROR(VLOOKUP($A165,Round29[],5,FALSE), 0)</f>
        <v>0</v>
      </c>
      <c r="AH165" s="36">
        <f>IFERROR(VLOOKUP($A165,Round30[],5,FALSE), 0)</f>
        <v>0</v>
      </c>
      <c r="AI165" s="36">
        <f>IFERROR(VLOOKUP($A165,Round31[],5,FALSE), 0)</f>
        <v>0</v>
      </c>
      <c r="AJ165" s="36">
        <f>IFERROR(VLOOKUP($A165,Round32[],5,FALSE), 0)</f>
        <v>0</v>
      </c>
      <c r="AK165" s="36">
        <f>IFERROR(VLOOKUP($A165,Round33[],5,FALSE), 0)</f>
        <v>0</v>
      </c>
      <c r="AL165" s="36">
        <f>IFERROR(VLOOKUP($A165,Round34[],5,FALSE), 0)</f>
        <v>0</v>
      </c>
      <c r="AM165" s="36">
        <f>IFERROR(VLOOKUP($A165,Round35[],5,FALSE), 0)</f>
        <v>0</v>
      </c>
      <c r="AN165" s="36">
        <f>IFERROR(VLOOKUP($A165,Round36[],5,FALSE), 0)</f>
        <v>0</v>
      </c>
      <c r="AO165" s="36">
        <f>IFERROR(VLOOKUP($A165,Round37[],5,FALSE), 0)</f>
        <v>0</v>
      </c>
      <c r="AP165" s="36">
        <f>IFERROR(VLOOKUP($A165,Round38[],5,FALSE), 0)</f>
        <v>0</v>
      </c>
      <c r="AQ165" s="36">
        <f>IFERROR(VLOOKUP($A165,Round39[],5,FALSE), 0)</f>
        <v>0</v>
      </c>
      <c r="AR165" s="36">
        <f>IFERROR(VLOOKUP($A165,Round40[],5,FALSE), 0)</f>
        <v>0</v>
      </c>
      <c r="AS165" s="36">
        <f>IFERROR(VLOOKUP($A165,Round41[],5,FALSE), 0)</f>
        <v>0</v>
      </c>
      <c r="AT165" s="36">
        <f>IFERROR(VLOOKUP($A165,Round42[],5,FALSE), 0)</f>
        <v>0</v>
      </c>
      <c r="AU165" s="36">
        <f>IFERROR(VLOOKUP($A165,Round43[],5,FALSE), 0)</f>
        <v>0</v>
      </c>
      <c r="AV165" s="36">
        <f>IFERROR(VLOOKUP($A165,Round44[],5,FALSE), 0)</f>
        <v>0</v>
      </c>
      <c r="AW165" s="36">
        <f>IFERROR(VLOOKUP($A165,Round45[],5,FALSE), 0)</f>
        <v>0</v>
      </c>
      <c r="AX165" s="36">
        <f>IFERROR(VLOOKUP($A165,Round46[],5,FALSE), 0)</f>
        <v>0</v>
      </c>
      <c r="AY165" s="36">
        <f>IFERROR(VLOOKUP($A165,Round47[],5,FALSE), 0)</f>
        <v>0</v>
      </c>
      <c r="AZ165" s="36">
        <f>IFERROR(VLOOKUP($A165,Round48[],5,FALSE), 0)</f>
        <v>0</v>
      </c>
      <c r="BA165" s="36">
        <f>IFERROR(VLOOKUP($A165,Round49[],5,FALSE), 0)</f>
        <v>0</v>
      </c>
      <c r="BB165" s="36">
        <f>IFERROR(VLOOKUP($A165,Round50[],5,FALSE), 0)</f>
        <v>0</v>
      </c>
      <c r="BC165" s="36">
        <f>IFERROR(VLOOKUP($A165,Round51[],5,FALSE), 0)</f>
        <v>0</v>
      </c>
      <c r="BD165" s="36">
        <f>IFERROR(VLOOKUP($A165,Round52[],5,FALSE), 0)</f>
        <v>0</v>
      </c>
      <c r="BE165" s="36">
        <f>IFERROR(VLOOKUP($A165,Round53[],5,FALSE), 0)</f>
        <v>0</v>
      </c>
      <c r="BF165" s="36">
        <f>IFERROR(VLOOKUP($A165,Round54[],5,FALSE), 0)</f>
        <v>0</v>
      </c>
      <c r="BG165" s="36">
        <f>IFERROR(VLOOKUP($A165,Round55[],5,FALSE), 0)</f>
        <v>0</v>
      </c>
      <c r="BH165" s="36">
        <f>IFERROR(VLOOKUP($A165,Round56[],5,FALSE), 0)</f>
        <v>0</v>
      </c>
      <c r="BI165" s="36">
        <f>IFERROR(VLOOKUP($A165,Round57[],5,FALSE), 0)</f>
        <v>0</v>
      </c>
      <c r="BJ165" s="36">
        <f>IFERROR(VLOOKUP($A165,Round58[],5,FALSE), 0)</f>
        <v>0</v>
      </c>
      <c r="BK165" s="36">
        <f>IFERROR(VLOOKUP($A165,Round59[],5,FALSE), 0)</f>
        <v>0</v>
      </c>
      <c r="BL165" s="36">
        <f>IFERROR(VLOOKUP($A165,Round60[],5,FALSE), 0)</f>
        <v>0</v>
      </c>
      <c r="BM165" s="36">
        <f>IFERROR(VLOOKUP($A165,Round61[],5,FALSE), 0)</f>
        <v>0</v>
      </c>
      <c r="BN165" s="36">
        <f>IFERROR(VLOOKUP($A165,Round62[],5,FALSE), 0)</f>
        <v>0</v>
      </c>
    </row>
    <row r="166" spans="1:66" ht="22.5" x14ac:dyDescent="0.25">
      <c r="A166" s="1">
        <v>6333</v>
      </c>
      <c r="B166" s="39" t="s">
        <v>164</v>
      </c>
      <c r="C166" s="37">
        <f xml:space="preserve"> SUM(TotalPoints[[#This Row],[دور 1]:[دور 62]])</f>
        <v>2</v>
      </c>
      <c r="D166" s="42">
        <f>COUNTIF(TotalPoints[[#This Row],[دور 1]:[دور 62]], "&gt;0")</f>
        <v>1</v>
      </c>
      <c r="E166" s="36">
        <f>IFERROR(VLOOKUP($A166,Round01[],5,FALSE), 0)</f>
        <v>0</v>
      </c>
      <c r="F166" s="36">
        <f>IFERROR(VLOOKUP($A166,Round02[],5,FALSE), 0)</f>
        <v>0</v>
      </c>
      <c r="G166" s="36">
        <f>IFERROR(VLOOKUP($A166,Round03[],5,FALSE), 0)</f>
        <v>0</v>
      </c>
      <c r="H166" s="36">
        <f>IFERROR(VLOOKUP($A166,Round04[],5,FALSE), 0)</f>
        <v>0</v>
      </c>
      <c r="I166" s="36">
        <f>IFERROR(VLOOKUP($A166,Round05[],5,FALSE), 0)</f>
        <v>0</v>
      </c>
      <c r="J166" s="36">
        <f>IFERROR(VLOOKUP($A166,Round06[],5,FALSE), 0)</f>
        <v>2</v>
      </c>
      <c r="K166" s="36">
        <f>IFERROR(VLOOKUP($A166,Round07[],5,FALSE), 0)</f>
        <v>0</v>
      </c>
      <c r="L166" s="36">
        <f>IFERROR(VLOOKUP($A166,Round08[],5,FALSE), 0)</f>
        <v>0</v>
      </c>
      <c r="M166" s="36">
        <f>IFERROR(VLOOKUP($A166,Round09[],5,FALSE), 0)</f>
        <v>0</v>
      </c>
      <c r="N166" s="36">
        <f>IFERROR(VLOOKUP($A166,Round10[],5,FALSE), 0)</f>
        <v>0</v>
      </c>
      <c r="O166" s="36">
        <f>IFERROR(VLOOKUP($A166,Round11[],5,FALSE), 0)</f>
        <v>0</v>
      </c>
      <c r="P166" s="36">
        <f>IFERROR(VLOOKUP($A166,Round12[],5,FALSE), 0)</f>
        <v>0</v>
      </c>
      <c r="Q166" s="36">
        <f>IFERROR(VLOOKUP($A166,Round13[],5,FALSE), 0)</f>
        <v>0</v>
      </c>
      <c r="R166" s="36">
        <f>IFERROR(VLOOKUP($A166,Round14[],5,FALSE), 0)</f>
        <v>0</v>
      </c>
      <c r="S166" s="36">
        <f>IFERROR(VLOOKUP($A166,Round15[],5,FALSE), 0)</f>
        <v>0</v>
      </c>
      <c r="T166" s="36">
        <f>IFERROR(VLOOKUP($A166,Round16[],5,FALSE), 0)</f>
        <v>0</v>
      </c>
      <c r="U166" s="36">
        <f>IFERROR(VLOOKUP($A166,Round17[],5,FALSE), 0)</f>
        <v>0</v>
      </c>
      <c r="V166" s="36">
        <f>IFERROR(VLOOKUP($A166,Round18[],5,FALSE), 0)</f>
        <v>0</v>
      </c>
      <c r="W166" s="36">
        <f>IFERROR(VLOOKUP($A166,Round19[],5,FALSE), 0)</f>
        <v>0</v>
      </c>
      <c r="X166" s="36">
        <f>IFERROR(VLOOKUP($A166,Round20[],5,FALSE), 0)</f>
        <v>0</v>
      </c>
      <c r="Y166" s="36">
        <f>IFERROR(VLOOKUP($A166,Round21[],5,FALSE), 0)</f>
        <v>0</v>
      </c>
      <c r="Z166" s="36">
        <f>IFERROR(VLOOKUP($A166,Round22[],5,FALSE), 0)</f>
        <v>0</v>
      </c>
      <c r="AA166" s="36">
        <f>IFERROR(VLOOKUP($A166,Round23[],5,FALSE), 0)</f>
        <v>0</v>
      </c>
      <c r="AB166" s="36">
        <f>IFERROR(VLOOKUP($A166,'دور 24'!$A$2:$E$41,5,FALSE), 0)</f>
        <v>0</v>
      </c>
      <c r="AC166" s="36">
        <f>IFERROR(VLOOKUP($A166,Round25[],5,FALSE), 0)</f>
        <v>0</v>
      </c>
      <c r="AD166" s="36">
        <f>IFERROR(VLOOKUP($A166,Round26[],5,FALSE), 0)</f>
        <v>0</v>
      </c>
      <c r="AE166" s="36">
        <f>IFERROR(VLOOKUP($A166,Round27[],5,FALSE), 0)</f>
        <v>0</v>
      </c>
      <c r="AF166" s="36">
        <f>IFERROR(VLOOKUP($A166,Round28[],5,FALSE), 0)</f>
        <v>0</v>
      </c>
      <c r="AG166" s="36">
        <f>IFERROR(VLOOKUP($A166,Round29[],5,FALSE), 0)</f>
        <v>0</v>
      </c>
      <c r="AH166" s="36">
        <f>IFERROR(VLOOKUP($A166,Round30[],5,FALSE), 0)</f>
        <v>0</v>
      </c>
      <c r="AI166" s="36">
        <f>IFERROR(VLOOKUP($A166,Round31[],5,FALSE), 0)</f>
        <v>0</v>
      </c>
      <c r="AJ166" s="36">
        <f>IFERROR(VLOOKUP($A166,Round32[],5,FALSE), 0)</f>
        <v>0</v>
      </c>
      <c r="AK166" s="36">
        <f>IFERROR(VLOOKUP($A166,Round33[],5,FALSE), 0)</f>
        <v>0</v>
      </c>
      <c r="AL166" s="36">
        <f>IFERROR(VLOOKUP($A166,Round34[],5,FALSE), 0)</f>
        <v>0</v>
      </c>
      <c r="AM166" s="36">
        <f>IFERROR(VLOOKUP($A166,Round35[],5,FALSE), 0)</f>
        <v>0</v>
      </c>
      <c r="AN166" s="36">
        <f>IFERROR(VLOOKUP($A166,Round36[],5,FALSE), 0)</f>
        <v>0</v>
      </c>
      <c r="AO166" s="36">
        <f>IFERROR(VLOOKUP($A166,Round37[],5,FALSE), 0)</f>
        <v>0</v>
      </c>
      <c r="AP166" s="36">
        <f>IFERROR(VLOOKUP($A166,Round38[],5,FALSE), 0)</f>
        <v>0</v>
      </c>
      <c r="AQ166" s="36">
        <f>IFERROR(VLOOKUP($A166,Round39[],5,FALSE), 0)</f>
        <v>0</v>
      </c>
      <c r="AR166" s="36">
        <f>IFERROR(VLOOKUP($A166,Round40[],5,FALSE), 0)</f>
        <v>0</v>
      </c>
      <c r="AS166" s="36">
        <f>IFERROR(VLOOKUP($A166,Round41[],5,FALSE), 0)</f>
        <v>0</v>
      </c>
      <c r="AT166" s="36">
        <f>IFERROR(VLOOKUP($A166,Round42[],5,FALSE), 0)</f>
        <v>0</v>
      </c>
      <c r="AU166" s="36">
        <f>IFERROR(VLOOKUP($A166,Round43[],5,FALSE), 0)</f>
        <v>0</v>
      </c>
      <c r="AV166" s="36">
        <f>IFERROR(VLOOKUP($A166,Round44[],5,FALSE), 0)</f>
        <v>0</v>
      </c>
      <c r="AW166" s="36">
        <f>IFERROR(VLOOKUP($A166,Round45[],5,FALSE), 0)</f>
        <v>0</v>
      </c>
      <c r="AX166" s="36">
        <f>IFERROR(VLOOKUP($A166,Round46[],5,FALSE), 0)</f>
        <v>0</v>
      </c>
      <c r="AY166" s="36">
        <f>IFERROR(VLOOKUP($A166,Round47[],5,FALSE), 0)</f>
        <v>0</v>
      </c>
      <c r="AZ166" s="36">
        <f>IFERROR(VLOOKUP($A166,Round48[],5,FALSE), 0)</f>
        <v>0</v>
      </c>
      <c r="BA166" s="36">
        <f>IFERROR(VLOOKUP($A166,Round49[],5,FALSE), 0)</f>
        <v>0</v>
      </c>
      <c r="BB166" s="36">
        <f>IFERROR(VLOOKUP($A166,Round50[],5,FALSE), 0)</f>
        <v>0</v>
      </c>
      <c r="BC166" s="36">
        <f>IFERROR(VLOOKUP($A166,Round51[],5,FALSE), 0)</f>
        <v>0</v>
      </c>
      <c r="BD166" s="36">
        <f>IFERROR(VLOOKUP($A166,Round52[],5,FALSE), 0)</f>
        <v>0</v>
      </c>
      <c r="BE166" s="36">
        <f>IFERROR(VLOOKUP($A166,Round53[],5,FALSE), 0)</f>
        <v>0</v>
      </c>
      <c r="BF166" s="36">
        <f>IFERROR(VLOOKUP($A166,Round54[],5,FALSE), 0)</f>
        <v>0</v>
      </c>
      <c r="BG166" s="36">
        <f>IFERROR(VLOOKUP($A166,Round55[],5,FALSE), 0)</f>
        <v>0</v>
      </c>
      <c r="BH166" s="36">
        <f>IFERROR(VLOOKUP($A166,Round56[],5,FALSE), 0)</f>
        <v>0</v>
      </c>
      <c r="BI166" s="36">
        <f>IFERROR(VLOOKUP($A166,Round57[],5,FALSE), 0)</f>
        <v>0</v>
      </c>
      <c r="BJ166" s="36">
        <f>IFERROR(VLOOKUP($A166,Round58[],5,FALSE), 0)</f>
        <v>0</v>
      </c>
      <c r="BK166" s="36">
        <f>IFERROR(VLOOKUP($A166,Round59[],5,FALSE), 0)</f>
        <v>0</v>
      </c>
      <c r="BL166" s="36">
        <f>IFERROR(VLOOKUP($A166,Round60[],5,FALSE), 0)</f>
        <v>0</v>
      </c>
      <c r="BM166" s="36">
        <f>IFERROR(VLOOKUP($A166,Round61[],5,FALSE), 0)</f>
        <v>0</v>
      </c>
      <c r="BN166" s="36">
        <f>IFERROR(VLOOKUP($A166,Round62[],5,FALSE), 0)</f>
        <v>0</v>
      </c>
    </row>
    <row r="167" spans="1:66" ht="22.5" x14ac:dyDescent="0.25">
      <c r="A167" s="1">
        <v>5603</v>
      </c>
      <c r="B167" s="39" t="s">
        <v>143</v>
      </c>
      <c r="C167" s="37">
        <f xml:space="preserve"> SUM(TotalPoints[[#This Row],[دور 1]:[دور 62]])</f>
        <v>2</v>
      </c>
      <c r="D167" s="42">
        <f>COUNTIF(TotalPoints[[#This Row],[دور 1]:[دور 62]], "&gt;0")</f>
        <v>1</v>
      </c>
      <c r="E167" s="36">
        <f>IFERROR(VLOOKUP($A167,Round01[],5,FALSE), 0)</f>
        <v>2</v>
      </c>
      <c r="F167" s="36">
        <f>IFERROR(VLOOKUP($A167,Round02[],5,FALSE), 0)</f>
        <v>0</v>
      </c>
      <c r="G167" s="36">
        <f>IFERROR(VLOOKUP($A167,Round03[],5,FALSE), 0)</f>
        <v>0</v>
      </c>
      <c r="H167" s="36">
        <f>IFERROR(VLOOKUP($A167,Round04[],5,FALSE), 0)</f>
        <v>0</v>
      </c>
      <c r="I167" s="36">
        <f>IFERROR(VLOOKUP($A167,Round05[],5,FALSE), 0)</f>
        <v>0</v>
      </c>
      <c r="J167" s="36">
        <f>IFERROR(VLOOKUP($A167,Round06[],5,FALSE), 0)</f>
        <v>0</v>
      </c>
      <c r="K167" s="36">
        <f>IFERROR(VLOOKUP($A167,Round07[],5,FALSE), 0)</f>
        <v>0</v>
      </c>
      <c r="L167" s="36">
        <f>IFERROR(VLOOKUP($A167,Round08[],5,FALSE), 0)</f>
        <v>0</v>
      </c>
      <c r="M167" s="36">
        <f>IFERROR(VLOOKUP($A167,Round09[],5,FALSE), 0)</f>
        <v>0</v>
      </c>
      <c r="N167" s="36">
        <f>IFERROR(VLOOKUP($A167,Round10[],5,FALSE), 0)</f>
        <v>0</v>
      </c>
      <c r="O167" s="36">
        <f>IFERROR(VLOOKUP($A167,Round11[],5,FALSE), 0)</f>
        <v>0</v>
      </c>
      <c r="P167" s="36">
        <f>IFERROR(VLOOKUP($A167,Round12[],5,FALSE), 0)</f>
        <v>0</v>
      </c>
      <c r="Q167" s="36">
        <f>IFERROR(VLOOKUP($A167,Round13[],5,FALSE), 0)</f>
        <v>0</v>
      </c>
      <c r="R167" s="36">
        <f>IFERROR(VLOOKUP($A167,Round14[],5,FALSE), 0)</f>
        <v>0</v>
      </c>
      <c r="S167" s="36">
        <f>IFERROR(VLOOKUP($A167,Round15[],5,FALSE), 0)</f>
        <v>0</v>
      </c>
      <c r="T167" s="36">
        <f>IFERROR(VLOOKUP($A167,Round16[],5,FALSE), 0)</f>
        <v>0</v>
      </c>
      <c r="U167" s="36">
        <f>IFERROR(VLOOKUP($A167,Round17[],5,FALSE), 0)</f>
        <v>0</v>
      </c>
      <c r="V167" s="36">
        <f>IFERROR(VLOOKUP($A167,Round18[],5,FALSE), 0)</f>
        <v>0</v>
      </c>
      <c r="W167" s="36">
        <f>IFERROR(VLOOKUP($A167,Round19[],5,FALSE), 0)</f>
        <v>0</v>
      </c>
      <c r="X167" s="36">
        <f>IFERROR(VLOOKUP($A167,Round20[],5,FALSE), 0)</f>
        <v>0</v>
      </c>
      <c r="Y167" s="36">
        <f>IFERROR(VLOOKUP($A167,Round21[],5,FALSE), 0)</f>
        <v>0</v>
      </c>
      <c r="Z167" s="36">
        <f>IFERROR(VLOOKUP($A167,Round22[],5,FALSE), 0)</f>
        <v>0</v>
      </c>
      <c r="AA167" s="36">
        <f>IFERROR(VLOOKUP($A167,Round23[],5,FALSE), 0)</f>
        <v>0</v>
      </c>
      <c r="AB167" s="36">
        <f>IFERROR(VLOOKUP($A167,'دور 24'!$A$2:$E$41,5,FALSE), 0)</f>
        <v>0</v>
      </c>
      <c r="AC167" s="36">
        <f>IFERROR(VLOOKUP($A167,Round25[],5,FALSE), 0)</f>
        <v>0</v>
      </c>
      <c r="AD167" s="36">
        <f>IFERROR(VLOOKUP($A167,Round26[],5,FALSE), 0)</f>
        <v>0</v>
      </c>
      <c r="AE167" s="36">
        <f>IFERROR(VLOOKUP($A167,Round27[],5,FALSE), 0)</f>
        <v>0</v>
      </c>
      <c r="AF167" s="36">
        <f>IFERROR(VLOOKUP($A167,Round28[],5,FALSE), 0)</f>
        <v>0</v>
      </c>
      <c r="AG167" s="36">
        <f>IFERROR(VLOOKUP($A167,Round29[],5,FALSE), 0)</f>
        <v>0</v>
      </c>
      <c r="AH167" s="36">
        <f>IFERROR(VLOOKUP($A167,Round30[],5,FALSE), 0)</f>
        <v>0</v>
      </c>
      <c r="AI167" s="36">
        <f>IFERROR(VLOOKUP($A167,Round31[],5,FALSE), 0)</f>
        <v>0</v>
      </c>
      <c r="AJ167" s="36">
        <f>IFERROR(VLOOKUP($A167,Round32[],5,FALSE), 0)</f>
        <v>0</v>
      </c>
      <c r="AK167" s="36">
        <f>IFERROR(VLOOKUP($A167,Round33[],5,FALSE), 0)</f>
        <v>0</v>
      </c>
      <c r="AL167" s="36">
        <f>IFERROR(VLOOKUP($A167,Round34[],5,FALSE), 0)</f>
        <v>0</v>
      </c>
      <c r="AM167" s="36">
        <f>IFERROR(VLOOKUP($A167,Round35[],5,FALSE), 0)</f>
        <v>0</v>
      </c>
      <c r="AN167" s="36">
        <f>IFERROR(VLOOKUP($A167,Round36[],5,FALSE), 0)</f>
        <v>0</v>
      </c>
      <c r="AO167" s="36">
        <f>IFERROR(VLOOKUP($A167,Round37[],5,FALSE), 0)</f>
        <v>0</v>
      </c>
      <c r="AP167" s="36">
        <f>IFERROR(VLOOKUP($A167,Round38[],5,FALSE), 0)</f>
        <v>0</v>
      </c>
      <c r="AQ167" s="36">
        <f>IFERROR(VLOOKUP($A167,Round39[],5,FALSE), 0)</f>
        <v>0</v>
      </c>
      <c r="AR167" s="36">
        <f>IFERROR(VLOOKUP($A167,Round40[],5,FALSE), 0)</f>
        <v>0</v>
      </c>
      <c r="AS167" s="36">
        <f>IFERROR(VLOOKUP($A167,Round41[],5,FALSE), 0)</f>
        <v>0</v>
      </c>
      <c r="AT167" s="36">
        <f>IFERROR(VLOOKUP($A167,Round42[],5,FALSE), 0)</f>
        <v>0</v>
      </c>
      <c r="AU167" s="36">
        <f>IFERROR(VLOOKUP($A167,Round43[],5,FALSE), 0)</f>
        <v>0</v>
      </c>
      <c r="AV167" s="36">
        <f>IFERROR(VLOOKUP($A167,Round44[],5,FALSE), 0)</f>
        <v>0</v>
      </c>
      <c r="AW167" s="36">
        <f>IFERROR(VLOOKUP($A167,Round45[],5,FALSE), 0)</f>
        <v>0</v>
      </c>
      <c r="AX167" s="36">
        <f>IFERROR(VLOOKUP($A167,Round46[],5,FALSE), 0)</f>
        <v>0</v>
      </c>
      <c r="AY167" s="36">
        <f>IFERROR(VLOOKUP($A167,Round47[],5,FALSE), 0)</f>
        <v>0</v>
      </c>
      <c r="AZ167" s="36">
        <f>IFERROR(VLOOKUP($A167,Round48[],5,FALSE), 0)</f>
        <v>0</v>
      </c>
      <c r="BA167" s="36">
        <f>IFERROR(VLOOKUP($A167,Round49[],5,FALSE), 0)</f>
        <v>0</v>
      </c>
      <c r="BB167" s="36">
        <f>IFERROR(VLOOKUP($A167,Round50[],5,FALSE), 0)</f>
        <v>0</v>
      </c>
      <c r="BC167" s="36">
        <f>IFERROR(VLOOKUP($A167,Round51[],5,FALSE), 0)</f>
        <v>0</v>
      </c>
      <c r="BD167" s="36">
        <f>IFERROR(VLOOKUP($A167,Round52[],5,FALSE), 0)</f>
        <v>0</v>
      </c>
      <c r="BE167" s="36">
        <f>IFERROR(VLOOKUP($A167,Round53[],5,FALSE), 0)</f>
        <v>0</v>
      </c>
      <c r="BF167" s="36">
        <f>IFERROR(VLOOKUP($A167,Round54[],5,FALSE), 0)</f>
        <v>0</v>
      </c>
      <c r="BG167" s="36">
        <f>IFERROR(VLOOKUP($A167,Round55[],5,FALSE), 0)</f>
        <v>0</v>
      </c>
      <c r="BH167" s="36">
        <f>IFERROR(VLOOKUP($A167,Round56[],5,FALSE), 0)</f>
        <v>0</v>
      </c>
      <c r="BI167" s="36">
        <f>IFERROR(VLOOKUP($A167,Round57[],5,FALSE), 0)</f>
        <v>0</v>
      </c>
      <c r="BJ167" s="36">
        <f>IFERROR(VLOOKUP($A167,Round58[],5,FALSE), 0)</f>
        <v>0</v>
      </c>
      <c r="BK167" s="36">
        <f>IFERROR(VLOOKUP($A167,Round59[],5,FALSE), 0)</f>
        <v>0</v>
      </c>
      <c r="BL167" s="36">
        <f>IFERROR(VLOOKUP($A167,Round60[],5,FALSE), 0)</f>
        <v>0</v>
      </c>
      <c r="BM167" s="36">
        <f>IFERROR(VLOOKUP($A167,Round61[],5,FALSE), 0)</f>
        <v>0</v>
      </c>
      <c r="BN167" s="36">
        <f>IFERROR(VLOOKUP($A167,Round62[],5,FALSE), 0)</f>
        <v>0</v>
      </c>
    </row>
    <row r="168" spans="1:66" ht="22.5" x14ac:dyDescent="0.25">
      <c r="A168" s="1">
        <v>28383</v>
      </c>
      <c r="B168" s="39" t="s">
        <v>183</v>
      </c>
      <c r="C168" s="37">
        <f xml:space="preserve"> SUM(TotalPoints[[#This Row],[دور 1]:[دور 62]])</f>
        <v>2</v>
      </c>
      <c r="D168" s="42">
        <f>COUNTIF(TotalPoints[[#This Row],[دور 1]:[دور 62]], "&gt;0")</f>
        <v>2</v>
      </c>
      <c r="E168" s="36">
        <f>IFERROR(VLOOKUP($A168,Round01[],5,FALSE), 0)</f>
        <v>0</v>
      </c>
      <c r="F168" s="36">
        <f>IFERROR(VLOOKUP($A168,Round02[],5,FALSE), 0)</f>
        <v>0</v>
      </c>
      <c r="G168" s="36">
        <f>IFERROR(VLOOKUP($A168,Round03[],5,FALSE), 0)</f>
        <v>1</v>
      </c>
      <c r="H168" s="36">
        <f>IFERROR(VLOOKUP($A168,Round04[],5,FALSE), 0)</f>
        <v>0</v>
      </c>
      <c r="I168" s="36">
        <f>IFERROR(VLOOKUP($A168,Round05[],5,FALSE), 0)</f>
        <v>0</v>
      </c>
      <c r="J168" s="36">
        <f>IFERROR(VLOOKUP($A168,Round06[],5,FALSE), 0)</f>
        <v>0</v>
      </c>
      <c r="K168" s="1">
        <f>IFERROR(VLOOKUP($A168,Round07[],5,FALSE), 0)</f>
        <v>0</v>
      </c>
      <c r="L168" s="1">
        <f>IFERROR(VLOOKUP($A168,Round08[],5,FALSE), 0)</f>
        <v>0</v>
      </c>
      <c r="M168" s="1">
        <f>IFERROR(VLOOKUP($A168,Round09[],5,FALSE), 0)</f>
        <v>0</v>
      </c>
      <c r="N168" s="1">
        <f>IFERROR(VLOOKUP($A168,Round10[],5,FALSE), 0)</f>
        <v>0</v>
      </c>
      <c r="O168" s="1">
        <f>IFERROR(VLOOKUP($A168,Round11[],5,FALSE), 0)</f>
        <v>0</v>
      </c>
      <c r="P168" s="1">
        <f>IFERROR(VLOOKUP($A168,Round12[],5,FALSE), 0)</f>
        <v>0</v>
      </c>
      <c r="Q168" s="1">
        <f>IFERROR(VLOOKUP($A168,Round13[],5,FALSE), 0)</f>
        <v>0</v>
      </c>
      <c r="R168" s="1">
        <f>IFERROR(VLOOKUP($A168,Round14[],5,FALSE), 0)</f>
        <v>0</v>
      </c>
      <c r="S168" s="1">
        <f>IFERROR(VLOOKUP($A168,Round15[],5,FALSE), 0)</f>
        <v>0</v>
      </c>
      <c r="T168" s="1">
        <f>IFERROR(VLOOKUP($A168,Round16[],5,FALSE), 0)</f>
        <v>0</v>
      </c>
      <c r="U168" s="1">
        <f>IFERROR(VLOOKUP($A168,Round17[],5,FALSE), 0)</f>
        <v>0</v>
      </c>
      <c r="V168" s="1">
        <f>IFERROR(VLOOKUP($A168,Round18[],5,FALSE), 0)</f>
        <v>0</v>
      </c>
      <c r="W168" s="1">
        <f>IFERROR(VLOOKUP($A168,Round19[],5,FALSE), 0)</f>
        <v>0</v>
      </c>
      <c r="X168" s="1">
        <f>IFERROR(VLOOKUP($A168,Round20[],5,FALSE), 0)</f>
        <v>0</v>
      </c>
      <c r="Y168" s="1">
        <f>IFERROR(VLOOKUP($A168,Round21[],5,FALSE), 0)</f>
        <v>0</v>
      </c>
      <c r="Z168" s="1">
        <f>IFERROR(VLOOKUP($A168,Round22[],5,FALSE), 0)</f>
        <v>0</v>
      </c>
      <c r="AA168" s="1">
        <f>IFERROR(VLOOKUP($A168,Round23[],5,FALSE), 0)</f>
        <v>0</v>
      </c>
      <c r="AB168" s="1">
        <f>IFERROR(VLOOKUP($A168,'دور 24'!$A$2:$E$41,5,FALSE), 0)</f>
        <v>0</v>
      </c>
      <c r="AC168" s="1">
        <f>IFERROR(VLOOKUP($A168,Round25[],5,FALSE), 0)</f>
        <v>0</v>
      </c>
      <c r="AD168" s="1">
        <f>IFERROR(VLOOKUP($A168,Round26[],5,FALSE), 0)</f>
        <v>0</v>
      </c>
      <c r="AE168" s="1">
        <f>IFERROR(VLOOKUP($A168,Round27[],5,FALSE), 0)</f>
        <v>0</v>
      </c>
      <c r="AF168" s="1">
        <f>IFERROR(VLOOKUP($A168,Round28[],5,FALSE), 0)</f>
        <v>0</v>
      </c>
      <c r="AG168" s="1">
        <f>IFERROR(VLOOKUP($A168,Round29[],5,FALSE), 0)</f>
        <v>0</v>
      </c>
      <c r="AH168" s="1">
        <f>IFERROR(VLOOKUP($A168,Round30[],5,FALSE), 0)</f>
        <v>0</v>
      </c>
      <c r="AI168" s="1">
        <f>IFERROR(VLOOKUP($A168,Round31[],5,FALSE), 0)</f>
        <v>0</v>
      </c>
      <c r="AJ168" s="1">
        <f>IFERROR(VLOOKUP($A168,Round32[],5,FALSE), 0)</f>
        <v>0</v>
      </c>
      <c r="AK168" s="1">
        <f>IFERROR(VLOOKUP($A168,Round33[],5,FALSE), 0)</f>
        <v>0</v>
      </c>
      <c r="AL168" s="1">
        <f>IFERROR(VLOOKUP($A168,Round34[],5,FALSE), 0)</f>
        <v>0</v>
      </c>
      <c r="AM168" s="1">
        <f>IFERROR(VLOOKUP($A168,Round35[],5,FALSE), 0)</f>
        <v>0</v>
      </c>
      <c r="AN168" s="1">
        <f>IFERROR(VLOOKUP($A168,Round36[],5,FALSE), 0)</f>
        <v>0</v>
      </c>
      <c r="AO168" s="1">
        <f>IFERROR(VLOOKUP($A168,Round37[],5,FALSE), 0)</f>
        <v>1</v>
      </c>
      <c r="AP168" s="1">
        <f>IFERROR(VLOOKUP($A168,Round38[],5,FALSE), 0)</f>
        <v>0</v>
      </c>
      <c r="AQ168" s="1">
        <f>IFERROR(VLOOKUP($A168,Round39[],5,FALSE), 0)</f>
        <v>0</v>
      </c>
      <c r="AR168" s="1">
        <f>IFERROR(VLOOKUP($A168,Round40[],5,FALSE), 0)</f>
        <v>0</v>
      </c>
      <c r="AS168" s="1">
        <f>IFERROR(VLOOKUP($A168,Round41[],5,FALSE), 0)</f>
        <v>0</v>
      </c>
      <c r="AT168" s="1">
        <f>IFERROR(VLOOKUP($A168,Round42[],5,FALSE), 0)</f>
        <v>0</v>
      </c>
      <c r="AU168" s="1">
        <f>IFERROR(VLOOKUP($A168,Round43[],5,FALSE), 0)</f>
        <v>0</v>
      </c>
      <c r="AV168" s="1">
        <f>IFERROR(VLOOKUP($A168,Round44[],5,FALSE), 0)</f>
        <v>0</v>
      </c>
      <c r="AW168" s="1">
        <f>IFERROR(VLOOKUP($A168,Round45[],5,FALSE), 0)</f>
        <v>0</v>
      </c>
      <c r="AX168" s="1">
        <f>IFERROR(VLOOKUP($A168,Round46[],5,FALSE), 0)</f>
        <v>0</v>
      </c>
      <c r="AY168" s="1">
        <f>IFERROR(VLOOKUP($A168,Round47[],5,FALSE), 0)</f>
        <v>0</v>
      </c>
      <c r="AZ168" s="1">
        <f>IFERROR(VLOOKUP($A168,Round48[],5,FALSE), 0)</f>
        <v>0</v>
      </c>
      <c r="BA168" s="1">
        <f>IFERROR(VLOOKUP($A168,Round49[],5,FALSE), 0)</f>
        <v>0</v>
      </c>
      <c r="BB168" s="1">
        <f>IFERROR(VLOOKUP($A168,Round50[],5,FALSE), 0)</f>
        <v>0</v>
      </c>
      <c r="BC168" s="1">
        <f>IFERROR(VLOOKUP($A168,Round51[],5,FALSE), 0)</f>
        <v>0</v>
      </c>
      <c r="BD168" s="1">
        <f>IFERROR(VLOOKUP($A168,Round52[],5,FALSE), 0)</f>
        <v>0</v>
      </c>
      <c r="BE168" s="1">
        <f>IFERROR(VLOOKUP($A168,Round53[],5,FALSE), 0)</f>
        <v>0</v>
      </c>
      <c r="BF168" s="1">
        <f>IFERROR(VLOOKUP($A168,Round54[],5,FALSE), 0)</f>
        <v>0</v>
      </c>
      <c r="BG168" s="1">
        <f>IFERROR(VLOOKUP($A168,Round55[],5,FALSE), 0)</f>
        <v>0</v>
      </c>
      <c r="BH168" s="1">
        <f>IFERROR(VLOOKUP($A168,Round56[],5,FALSE), 0)</f>
        <v>0</v>
      </c>
      <c r="BI168" s="1">
        <f>IFERROR(VLOOKUP($A168,Round57[],5,FALSE), 0)</f>
        <v>0</v>
      </c>
      <c r="BJ168" s="1">
        <f>IFERROR(VLOOKUP($A168,Round58[],5,FALSE), 0)</f>
        <v>0</v>
      </c>
      <c r="BK168" s="1">
        <f>IFERROR(VLOOKUP($A168,Round59[],5,FALSE), 0)</f>
        <v>0</v>
      </c>
      <c r="BL168" s="1">
        <f>IFERROR(VLOOKUP($A168,Round60[],5,FALSE), 0)</f>
        <v>0</v>
      </c>
      <c r="BM168" s="36">
        <f>IFERROR(VLOOKUP($A168,Round61[],5,FALSE), 0)</f>
        <v>0</v>
      </c>
      <c r="BN168" s="36">
        <f>IFERROR(VLOOKUP($A168,Round62[],5,FALSE), 0)</f>
        <v>0</v>
      </c>
    </row>
    <row r="169" spans="1:66" ht="22.5" x14ac:dyDescent="0.25">
      <c r="A169" s="1">
        <v>29410</v>
      </c>
      <c r="B169" s="39" t="s">
        <v>227</v>
      </c>
      <c r="C169" s="37">
        <f xml:space="preserve"> SUM(TotalPoints[[#This Row],[دور 1]:[دور 62]])</f>
        <v>1</v>
      </c>
      <c r="D169" s="42">
        <f>COUNTIF(TotalPoints[[#This Row],[دور 1]:[دور 62]], "&gt;0")</f>
        <v>1</v>
      </c>
      <c r="E169" s="36">
        <f>IFERROR(VLOOKUP($A169,Round01[],5,FALSE), 0)</f>
        <v>0</v>
      </c>
      <c r="F169" s="36">
        <f>IFERROR(VLOOKUP($A169,Round02[],5,FALSE), 0)</f>
        <v>0</v>
      </c>
      <c r="G169" s="36">
        <f>IFERROR(VLOOKUP($A169,Round03[],5,FALSE), 0)</f>
        <v>0</v>
      </c>
      <c r="H169" s="36">
        <f>IFERROR(VLOOKUP($A169,Round04[],5,FALSE), 0)</f>
        <v>0</v>
      </c>
      <c r="I169" s="36">
        <f>IFERROR(VLOOKUP($A169,Round05[],5,FALSE), 0)</f>
        <v>0</v>
      </c>
      <c r="J169" s="36">
        <f>IFERROR(VLOOKUP($A169,Round06[],5,FALSE), 0)</f>
        <v>0</v>
      </c>
      <c r="K169" s="36">
        <f>IFERROR(VLOOKUP($A169,Round07[],5,FALSE), 0)</f>
        <v>0</v>
      </c>
      <c r="L169" s="36">
        <f>IFERROR(VLOOKUP($A169,Round08[],5,FALSE), 0)</f>
        <v>0</v>
      </c>
      <c r="M169" s="36">
        <f>IFERROR(VLOOKUP($A169,Round09[],5,FALSE), 0)</f>
        <v>0</v>
      </c>
      <c r="N169" s="36">
        <f>IFERROR(VLOOKUP($A169,Round10[],5,FALSE), 0)</f>
        <v>0</v>
      </c>
      <c r="O169" s="36">
        <f>IFERROR(VLOOKUP($A169,Round11[],5,FALSE), 0)</f>
        <v>0</v>
      </c>
      <c r="P169" s="36">
        <f>IFERROR(VLOOKUP($A169,Round12[],5,FALSE), 0)</f>
        <v>0</v>
      </c>
      <c r="Q169" s="36">
        <f>IFERROR(VLOOKUP($A169,Round13[],5,FALSE), 0)</f>
        <v>0</v>
      </c>
      <c r="R169" s="36">
        <f>IFERROR(VLOOKUP($A169,Round14[],5,FALSE), 0)</f>
        <v>0</v>
      </c>
      <c r="S169" s="36">
        <f>IFERROR(VLOOKUP($A169,Round15[],5,FALSE), 0)</f>
        <v>0</v>
      </c>
      <c r="T169" s="36">
        <f>IFERROR(VLOOKUP($A169,Round16[],5,FALSE), 0)</f>
        <v>0</v>
      </c>
      <c r="U169" s="36">
        <f>IFERROR(VLOOKUP($A169,Round17[],5,FALSE), 0)</f>
        <v>0</v>
      </c>
      <c r="V169" s="36">
        <f>IFERROR(VLOOKUP($A169,Round18[],5,FALSE), 0)</f>
        <v>0</v>
      </c>
      <c r="W169" s="36">
        <f>IFERROR(VLOOKUP($A169,Round19[],5,FALSE), 0)</f>
        <v>0</v>
      </c>
      <c r="X169" s="36">
        <f>IFERROR(VLOOKUP($A169,Round20[],5,FALSE), 0)</f>
        <v>1</v>
      </c>
      <c r="Y169" s="36">
        <f>IFERROR(VLOOKUP($A169,Round21[],5,FALSE), 0)</f>
        <v>0</v>
      </c>
      <c r="Z169" s="36">
        <f>IFERROR(VLOOKUP($A169,Round22[],5,FALSE), 0)</f>
        <v>0</v>
      </c>
      <c r="AA169" s="36">
        <f>IFERROR(VLOOKUP($A169,Round23[],5,FALSE), 0)</f>
        <v>0</v>
      </c>
      <c r="AB169" s="36">
        <f>IFERROR(VLOOKUP($A169,'دور 24'!$A$2:$E$41,5,FALSE), 0)</f>
        <v>0</v>
      </c>
      <c r="AC169" s="36">
        <f>IFERROR(VLOOKUP($A169,Round25[],5,FALSE), 0)</f>
        <v>0</v>
      </c>
      <c r="AD169" s="36">
        <f>IFERROR(VLOOKUP($A169,Round26[],5,FALSE), 0)</f>
        <v>0</v>
      </c>
      <c r="AE169" s="36">
        <f>IFERROR(VLOOKUP($A169,Round27[],5,FALSE), 0)</f>
        <v>0</v>
      </c>
      <c r="AF169" s="36">
        <f>IFERROR(VLOOKUP($A169,Round28[],5,FALSE), 0)</f>
        <v>0</v>
      </c>
      <c r="AG169" s="36">
        <f>IFERROR(VLOOKUP($A169,Round29[],5,FALSE), 0)</f>
        <v>0</v>
      </c>
      <c r="AH169" s="36">
        <f>IFERROR(VLOOKUP($A169,Round30[],5,FALSE), 0)</f>
        <v>0</v>
      </c>
      <c r="AI169" s="36">
        <f>IFERROR(VLOOKUP($A169,Round31[],5,FALSE), 0)</f>
        <v>0</v>
      </c>
      <c r="AJ169" s="36">
        <f>IFERROR(VLOOKUP($A169,Round32[],5,FALSE), 0)</f>
        <v>0</v>
      </c>
      <c r="AK169" s="36">
        <f>IFERROR(VLOOKUP($A169,Round33[],5,FALSE), 0)</f>
        <v>0</v>
      </c>
      <c r="AL169" s="36">
        <f>IFERROR(VLOOKUP($A169,Round34[],5,FALSE), 0)</f>
        <v>0</v>
      </c>
      <c r="AM169" s="36">
        <f>IFERROR(VLOOKUP($A169,Round35[],5,FALSE), 0)</f>
        <v>0</v>
      </c>
      <c r="AN169" s="36">
        <f>IFERROR(VLOOKUP($A169,Round36[],5,FALSE), 0)</f>
        <v>0</v>
      </c>
      <c r="AO169" s="36">
        <f>IFERROR(VLOOKUP($A169,Round37[],5,FALSE), 0)</f>
        <v>0</v>
      </c>
      <c r="AP169" s="36">
        <f>IFERROR(VLOOKUP($A169,Round38[],5,FALSE), 0)</f>
        <v>0</v>
      </c>
      <c r="AQ169" s="36">
        <f>IFERROR(VLOOKUP($A169,Round39[],5,FALSE), 0)</f>
        <v>0</v>
      </c>
      <c r="AR169" s="36">
        <f>IFERROR(VLOOKUP($A169,Round40[],5,FALSE), 0)</f>
        <v>0</v>
      </c>
      <c r="AS169" s="36">
        <f>IFERROR(VLOOKUP($A169,Round41[],5,FALSE), 0)</f>
        <v>0</v>
      </c>
      <c r="AT169" s="36">
        <f>IFERROR(VLOOKUP($A169,Round42[],5,FALSE), 0)</f>
        <v>0</v>
      </c>
      <c r="AU169" s="36">
        <f>IFERROR(VLOOKUP($A169,Round43[],5,FALSE), 0)</f>
        <v>0</v>
      </c>
      <c r="AV169" s="36">
        <f>IFERROR(VLOOKUP($A169,Round44[],5,FALSE), 0)</f>
        <v>0</v>
      </c>
      <c r="AW169" s="36">
        <f>IFERROR(VLOOKUP($A169,Round45[],5,FALSE), 0)</f>
        <v>0</v>
      </c>
      <c r="AX169" s="36">
        <f>IFERROR(VLOOKUP($A169,Round46[],5,FALSE), 0)</f>
        <v>0</v>
      </c>
      <c r="AY169" s="36">
        <f>IFERROR(VLOOKUP($A169,Round47[],5,FALSE), 0)</f>
        <v>0</v>
      </c>
      <c r="AZ169" s="36">
        <f>IFERROR(VLOOKUP($A169,Round48[],5,FALSE), 0)</f>
        <v>0</v>
      </c>
      <c r="BA169" s="36">
        <f>IFERROR(VLOOKUP($A169,Round49[],5,FALSE), 0)</f>
        <v>0</v>
      </c>
      <c r="BB169" s="36">
        <f>IFERROR(VLOOKUP($A169,Round50[],5,FALSE), 0)</f>
        <v>0</v>
      </c>
      <c r="BC169" s="36">
        <f>IFERROR(VLOOKUP($A169,Round51[],5,FALSE), 0)</f>
        <v>0</v>
      </c>
      <c r="BD169" s="36">
        <f>IFERROR(VLOOKUP($A169,Round52[],5,FALSE), 0)</f>
        <v>0</v>
      </c>
      <c r="BE169" s="36">
        <f>IFERROR(VLOOKUP($A169,Round53[],5,FALSE), 0)</f>
        <v>0</v>
      </c>
      <c r="BF169" s="36">
        <f>IFERROR(VLOOKUP($A169,Round54[],5,FALSE), 0)</f>
        <v>0</v>
      </c>
      <c r="BG169" s="36">
        <f>IFERROR(VLOOKUP($A169,Round55[],5,FALSE), 0)</f>
        <v>0</v>
      </c>
      <c r="BH169" s="36">
        <f>IFERROR(VLOOKUP($A169,Round56[],5,FALSE), 0)</f>
        <v>0</v>
      </c>
      <c r="BI169" s="36">
        <f>IFERROR(VLOOKUP($A169,Round57[],5,FALSE), 0)</f>
        <v>0</v>
      </c>
      <c r="BJ169" s="36">
        <f>IFERROR(VLOOKUP($A169,Round58[],5,FALSE), 0)</f>
        <v>0</v>
      </c>
      <c r="BK169" s="36">
        <f>IFERROR(VLOOKUP($A169,Round59[],5,FALSE), 0)</f>
        <v>0</v>
      </c>
      <c r="BL169" s="36">
        <f>IFERROR(VLOOKUP($A169,Round60[],5,FALSE), 0)</f>
        <v>0</v>
      </c>
      <c r="BM169" s="36">
        <f>IFERROR(VLOOKUP($A169,Round61[],5,FALSE), 0)</f>
        <v>0</v>
      </c>
      <c r="BN169" s="36">
        <f>IFERROR(VLOOKUP($A169,Round62[],5,FALSE), 0)</f>
        <v>0</v>
      </c>
    </row>
    <row r="170" spans="1:66" ht="22.5" x14ac:dyDescent="0.25">
      <c r="A170" s="1">
        <v>29547</v>
      </c>
      <c r="B170" s="39">
        <v>9293961</v>
      </c>
      <c r="C170" s="37">
        <f xml:space="preserve"> SUM(TotalPoints[[#This Row],[دور 1]:[دور 62]])</f>
        <v>1</v>
      </c>
      <c r="D170" s="42">
        <f>COUNTIF(TotalPoints[[#This Row],[دور 1]:[دور 62]], "&gt;0")</f>
        <v>1</v>
      </c>
      <c r="E170" s="36">
        <f>IFERROR(VLOOKUP($A170,Round01[],5,FALSE), 0)</f>
        <v>0</v>
      </c>
      <c r="F170" s="36">
        <f>IFERROR(VLOOKUP($A170,Round02[],5,FALSE), 0)</f>
        <v>0</v>
      </c>
      <c r="G170" s="36">
        <f>IFERROR(VLOOKUP($A170,Round03[],5,FALSE), 0)</f>
        <v>0</v>
      </c>
      <c r="H170" s="36">
        <f>IFERROR(VLOOKUP($A170,Round04[],5,FALSE), 0)</f>
        <v>0</v>
      </c>
      <c r="I170" s="36">
        <f>IFERROR(VLOOKUP($A170,Round05[],5,FALSE), 0)</f>
        <v>0</v>
      </c>
      <c r="J170" s="36">
        <f>IFERROR(VLOOKUP($A170,Round06[],5,FALSE), 0)</f>
        <v>0</v>
      </c>
      <c r="K170" s="36">
        <f>IFERROR(VLOOKUP($A170,Round07[],5,FALSE), 0)</f>
        <v>0</v>
      </c>
      <c r="L170" s="36">
        <f>IFERROR(VLOOKUP($A170,Round08[],5,FALSE), 0)</f>
        <v>0</v>
      </c>
      <c r="M170" s="36">
        <f>IFERROR(VLOOKUP($A170,Round09[],5,FALSE), 0)</f>
        <v>0</v>
      </c>
      <c r="N170" s="36">
        <f>IFERROR(VLOOKUP($A170,Round10[],5,FALSE), 0)</f>
        <v>0</v>
      </c>
      <c r="O170" s="36">
        <f>IFERROR(VLOOKUP($A170,Round11[],5,FALSE), 0)</f>
        <v>0</v>
      </c>
      <c r="P170" s="36">
        <f>IFERROR(VLOOKUP($A170,Round12[],5,FALSE), 0)</f>
        <v>0</v>
      </c>
      <c r="Q170" s="36">
        <f>IFERROR(VLOOKUP($A170,Round13[],5,FALSE), 0)</f>
        <v>0</v>
      </c>
      <c r="R170" s="36">
        <f>IFERROR(VLOOKUP($A170,Round14[],5,FALSE), 0)</f>
        <v>0</v>
      </c>
      <c r="S170" s="36">
        <f>IFERROR(VLOOKUP($A170,Round15[],5,FALSE), 0)</f>
        <v>0</v>
      </c>
      <c r="T170" s="36">
        <f>IFERROR(VLOOKUP($A170,Round16[],5,FALSE), 0)</f>
        <v>0</v>
      </c>
      <c r="U170" s="36">
        <f>IFERROR(VLOOKUP($A170,Round17[],5,FALSE), 0)</f>
        <v>0</v>
      </c>
      <c r="V170" s="36">
        <f>IFERROR(VLOOKUP($A170,Round18[],5,FALSE), 0)</f>
        <v>0</v>
      </c>
      <c r="W170" s="36">
        <f>IFERROR(VLOOKUP($A170,Round19[],5,FALSE), 0)</f>
        <v>0</v>
      </c>
      <c r="X170" s="36">
        <f>IFERROR(VLOOKUP($A170,Round20[],5,FALSE), 0)</f>
        <v>1</v>
      </c>
      <c r="Y170" s="36">
        <f>IFERROR(VLOOKUP($A170,Round21[],5,FALSE), 0)</f>
        <v>0</v>
      </c>
      <c r="Z170" s="36">
        <f>IFERROR(VLOOKUP($A170,Round22[],5,FALSE), 0)</f>
        <v>0</v>
      </c>
      <c r="AA170" s="36">
        <f>IFERROR(VLOOKUP($A170,Round23[],5,FALSE), 0)</f>
        <v>0</v>
      </c>
      <c r="AB170" s="36">
        <f>IFERROR(VLOOKUP($A170,'دور 24'!$A$2:$E$41,5,FALSE), 0)</f>
        <v>0</v>
      </c>
      <c r="AC170" s="36">
        <f>IFERROR(VLOOKUP($A170,Round25[],5,FALSE), 0)</f>
        <v>0</v>
      </c>
      <c r="AD170" s="36">
        <f>IFERROR(VLOOKUP($A170,Round26[],5,FALSE), 0)</f>
        <v>0</v>
      </c>
      <c r="AE170" s="36">
        <f>IFERROR(VLOOKUP($A170,Round27[],5,FALSE), 0)</f>
        <v>0</v>
      </c>
      <c r="AF170" s="36">
        <f>IFERROR(VLOOKUP($A170,Round28[],5,FALSE), 0)</f>
        <v>0</v>
      </c>
      <c r="AG170" s="36">
        <f>IFERROR(VLOOKUP($A170,Round29[],5,FALSE), 0)</f>
        <v>0</v>
      </c>
      <c r="AH170" s="36">
        <f>IFERROR(VLOOKUP($A170,Round30[],5,FALSE), 0)</f>
        <v>0</v>
      </c>
      <c r="AI170" s="36">
        <f>IFERROR(VLOOKUP($A170,Round31[],5,FALSE), 0)</f>
        <v>0</v>
      </c>
      <c r="AJ170" s="36">
        <f>IFERROR(VLOOKUP($A170,Round32[],5,FALSE), 0)</f>
        <v>0</v>
      </c>
      <c r="AK170" s="36">
        <f>IFERROR(VLOOKUP($A170,Round33[],5,FALSE), 0)</f>
        <v>0</v>
      </c>
      <c r="AL170" s="36">
        <f>IFERROR(VLOOKUP($A170,Round34[],5,FALSE), 0)</f>
        <v>0</v>
      </c>
      <c r="AM170" s="36">
        <f>IFERROR(VLOOKUP($A170,Round35[],5,FALSE), 0)</f>
        <v>0</v>
      </c>
      <c r="AN170" s="36">
        <f>IFERROR(VLOOKUP($A170,Round36[],5,FALSE), 0)</f>
        <v>0</v>
      </c>
      <c r="AO170" s="36">
        <f>IFERROR(VLOOKUP($A170,Round37[],5,FALSE), 0)</f>
        <v>0</v>
      </c>
      <c r="AP170" s="36">
        <f>IFERROR(VLOOKUP($A170,Round38[],5,FALSE), 0)</f>
        <v>0</v>
      </c>
      <c r="AQ170" s="36">
        <f>IFERROR(VLOOKUP($A170,Round39[],5,FALSE), 0)</f>
        <v>0</v>
      </c>
      <c r="AR170" s="36">
        <f>IFERROR(VLOOKUP($A170,Round40[],5,FALSE), 0)</f>
        <v>0</v>
      </c>
      <c r="AS170" s="36">
        <f>IFERROR(VLOOKUP($A170,Round41[],5,FALSE), 0)</f>
        <v>0</v>
      </c>
      <c r="AT170" s="36">
        <f>IFERROR(VLOOKUP($A170,Round42[],5,FALSE), 0)</f>
        <v>0</v>
      </c>
      <c r="AU170" s="36">
        <f>IFERROR(VLOOKUP($A170,Round43[],5,FALSE), 0)</f>
        <v>0</v>
      </c>
      <c r="AV170" s="36">
        <f>IFERROR(VLOOKUP($A170,Round44[],5,FALSE), 0)</f>
        <v>0</v>
      </c>
      <c r="AW170" s="36">
        <f>IFERROR(VLOOKUP($A170,Round45[],5,FALSE), 0)</f>
        <v>0</v>
      </c>
      <c r="AX170" s="36">
        <f>IFERROR(VLOOKUP($A170,Round46[],5,FALSE), 0)</f>
        <v>0</v>
      </c>
      <c r="AY170" s="36">
        <f>IFERROR(VLOOKUP($A170,Round47[],5,FALSE), 0)</f>
        <v>0</v>
      </c>
      <c r="AZ170" s="36">
        <f>IFERROR(VLOOKUP($A170,Round48[],5,FALSE), 0)</f>
        <v>0</v>
      </c>
      <c r="BA170" s="36">
        <f>IFERROR(VLOOKUP($A170,Round49[],5,FALSE), 0)</f>
        <v>0</v>
      </c>
      <c r="BB170" s="36">
        <f>IFERROR(VLOOKUP($A170,Round50[],5,FALSE), 0)</f>
        <v>0</v>
      </c>
      <c r="BC170" s="36">
        <f>IFERROR(VLOOKUP($A170,Round51[],5,FALSE), 0)</f>
        <v>0</v>
      </c>
      <c r="BD170" s="36">
        <f>IFERROR(VLOOKUP($A170,Round52[],5,FALSE), 0)</f>
        <v>0</v>
      </c>
      <c r="BE170" s="36">
        <f>IFERROR(VLOOKUP($A170,Round53[],5,FALSE), 0)</f>
        <v>0</v>
      </c>
      <c r="BF170" s="36">
        <f>IFERROR(VLOOKUP($A170,Round54[],5,FALSE), 0)</f>
        <v>0</v>
      </c>
      <c r="BG170" s="36">
        <f>IFERROR(VLOOKUP($A170,Round55[],5,FALSE), 0)</f>
        <v>0</v>
      </c>
      <c r="BH170" s="36">
        <f>IFERROR(VLOOKUP($A170,Round56[],5,FALSE), 0)</f>
        <v>0</v>
      </c>
      <c r="BI170" s="36">
        <f>IFERROR(VLOOKUP($A170,Round57[],5,FALSE), 0)</f>
        <v>0</v>
      </c>
      <c r="BJ170" s="36">
        <f>IFERROR(VLOOKUP($A170,Round58[],5,FALSE), 0)</f>
        <v>0</v>
      </c>
      <c r="BK170" s="36">
        <f>IFERROR(VLOOKUP($A170,Round59[],5,FALSE), 0)</f>
        <v>0</v>
      </c>
      <c r="BL170" s="36">
        <f>IFERROR(VLOOKUP($A170,Round60[],5,FALSE), 0)</f>
        <v>0</v>
      </c>
      <c r="BM170" s="36">
        <f>IFERROR(VLOOKUP($A170,Round61[],5,FALSE), 0)</f>
        <v>0</v>
      </c>
      <c r="BN170" s="36">
        <f>IFERROR(VLOOKUP($A170,Round62[],5,FALSE), 0)</f>
        <v>0</v>
      </c>
    </row>
    <row r="171" spans="1:66" ht="22.5" x14ac:dyDescent="0.25">
      <c r="A171" s="1">
        <v>29709</v>
      </c>
      <c r="B171" s="39" t="s">
        <v>259</v>
      </c>
      <c r="C171" s="37">
        <f xml:space="preserve"> SUM(TotalPoints[[#This Row],[دور 1]:[دور 62]])</f>
        <v>1</v>
      </c>
      <c r="D171" s="42">
        <f>COUNTIF(TotalPoints[[#This Row],[دور 1]:[دور 62]], "&gt;0")</f>
        <v>1</v>
      </c>
      <c r="E171" s="36">
        <f>IFERROR(VLOOKUP($A171,Round01[],5,FALSE), 0)</f>
        <v>0</v>
      </c>
      <c r="F171" s="36">
        <f>IFERROR(VLOOKUP($A171,Round02[],5,FALSE), 0)</f>
        <v>0</v>
      </c>
      <c r="G171" s="36">
        <f>IFERROR(VLOOKUP($A171,Round03[],5,FALSE), 0)</f>
        <v>0</v>
      </c>
      <c r="H171" s="36">
        <f>IFERROR(VLOOKUP($A171,Round04[],5,FALSE), 0)</f>
        <v>0</v>
      </c>
      <c r="I171" s="36">
        <f>IFERROR(VLOOKUP($A171,Round05[],5,FALSE), 0)</f>
        <v>0</v>
      </c>
      <c r="J171" s="36">
        <f>IFERROR(VLOOKUP($A171,Round06[],5,FALSE), 0)</f>
        <v>0</v>
      </c>
      <c r="K171" s="36">
        <f>IFERROR(VLOOKUP($A171,Round07[],5,FALSE), 0)</f>
        <v>0</v>
      </c>
      <c r="L171" s="36">
        <f>IFERROR(VLOOKUP($A171,Round08[],5,FALSE), 0)</f>
        <v>0</v>
      </c>
      <c r="M171" s="36">
        <f>IFERROR(VLOOKUP($A171,Round09[],5,FALSE), 0)</f>
        <v>0</v>
      </c>
      <c r="N171" s="36">
        <f>IFERROR(VLOOKUP($A171,Round10[],5,FALSE), 0)</f>
        <v>0</v>
      </c>
      <c r="O171" s="36">
        <f>IFERROR(VLOOKUP($A171,Round11[],5,FALSE), 0)</f>
        <v>0</v>
      </c>
      <c r="P171" s="36">
        <f>IFERROR(VLOOKUP($A171,Round12[],5,FALSE), 0)</f>
        <v>0</v>
      </c>
      <c r="Q171" s="36">
        <f>IFERROR(VLOOKUP($A171,Round13[],5,FALSE), 0)</f>
        <v>0</v>
      </c>
      <c r="R171" s="36">
        <f>IFERROR(VLOOKUP($A171,Round14[],5,FALSE), 0)</f>
        <v>0</v>
      </c>
      <c r="S171" s="36">
        <f>IFERROR(VLOOKUP($A171,Round15[],5,FALSE), 0)</f>
        <v>0</v>
      </c>
      <c r="T171" s="36">
        <f>IFERROR(VLOOKUP($A171,Round16[],5,FALSE), 0)</f>
        <v>0</v>
      </c>
      <c r="U171" s="36">
        <f>IFERROR(VLOOKUP($A171,Round17[],5,FALSE), 0)</f>
        <v>0</v>
      </c>
      <c r="V171" s="36">
        <f>IFERROR(VLOOKUP($A171,Round18[],5,FALSE), 0)</f>
        <v>0</v>
      </c>
      <c r="W171" s="36">
        <f>IFERROR(VLOOKUP($A171,Round19[],5,FALSE), 0)</f>
        <v>0</v>
      </c>
      <c r="X171" s="36">
        <f>IFERROR(VLOOKUP($A171,Round20[],5,FALSE), 0)</f>
        <v>1</v>
      </c>
      <c r="Y171" s="36">
        <f>IFERROR(VLOOKUP($A171,Round21[],5,FALSE), 0)</f>
        <v>0</v>
      </c>
      <c r="Z171" s="36">
        <f>IFERROR(VLOOKUP($A171,Round22[],5,FALSE), 0)</f>
        <v>0</v>
      </c>
      <c r="AA171" s="36">
        <f>IFERROR(VLOOKUP($A171,Round23[],5,FALSE), 0)</f>
        <v>0</v>
      </c>
      <c r="AB171" s="36">
        <f>IFERROR(VLOOKUP($A171,'دور 24'!$A$2:$E$41,5,FALSE), 0)</f>
        <v>0</v>
      </c>
      <c r="AC171" s="36">
        <f>IFERROR(VLOOKUP($A171,Round25[],5,FALSE), 0)</f>
        <v>0</v>
      </c>
      <c r="AD171" s="36">
        <f>IFERROR(VLOOKUP($A171,Round26[],5,FALSE), 0)</f>
        <v>0</v>
      </c>
      <c r="AE171" s="36">
        <f>IFERROR(VLOOKUP($A171,Round27[],5,FALSE), 0)</f>
        <v>0</v>
      </c>
      <c r="AF171" s="36">
        <f>IFERROR(VLOOKUP($A171,Round28[],5,FALSE), 0)</f>
        <v>0</v>
      </c>
      <c r="AG171" s="36">
        <f>IFERROR(VLOOKUP($A171,Round29[],5,FALSE), 0)</f>
        <v>0</v>
      </c>
      <c r="AH171" s="36">
        <f>IFERROR(VLOOKUP($A171,Round30[],5,FALSE), 0)</f>
        <v>0</v>
      </c>
      <c r="AI171" s="36">
        <f>IFERROR(VLOOKUP($A171,Round31[],5,FALSE), 0)</f>
        <v>0</v>
      </c>
      <c r="AJ171" s="36">
        <f>IFERROR(VLOOKUP($A171,Round32[],5,FALSE), 0)</f>
        <v>0</v>
      </c>
      <c r="AK171" s="36">
        <f>IFERROR(VLOOKUP($A171,Round33[],5,FALSE), 0)</f>
        <v>0</v>
      </c>
      <c r="AL171" s="36">
        <f>IFERROR(VLOOKUP($A171,Round34[],5,FALSE), 0)</f>
        <v>0</v>
      </c>
      <c r="AM171" s="36">
        <f>IFERROR(VLOOKUP($A171,Round35[],5,FALSE), 0)</f>
        <v>0</v>
      </c>
      <c r="AN171" s="36">
        <f>IFERROR(VLOOKUP($A171,Round36[],5,FALSE), 0)</f>
        <v>0</v>
      </c>
      <c r="AO171" s="36">
        <f>IFERROR(VLOOKUP($A171,Round37[],5,FALSE), 0)</f>
        <v>0</v>
      </c>
      <c r="AP171" s="36">
        <f>IFERROR(VLOOKUP($A171,Round38[],5,FALSE), 0)</f>
        <v>0</v>
      </c>
      <c r="AQ171" s="36">
        <f>IFERROR(VLOOKUP($A171,Round39[],5,FALSE), 0)</f>
        <v>0</v>
      </c>
      <c r="AR171" s="36">
        <f>IFERROR(VLOOKUP($A171,Round40[],5,FALSE), 0)</f>
        <v>0</v>
      </c>
      <c r="AS171" s="36">
        <f>IFERROR(VLOOKUP($A171,Round41[],5,FALSE), 0)</f>
        <v>0</v>
      </c>
      <c r="AT171" s="36">
        <f>IFERROR(VLOOKUP($A171,Round42[],5,FALSE), 0)</f>
        <v>0</v>
      </c>
      <c r="AU171" s="36">
        <f>IFERROR(VLOOKUP($A171,Round43[],5,FALSE), 0)</f>
        <v>0</v>
      </c>
      <c r="AV171" s="36">
        <f>IFERROR(VLOOKUP($A171,Round44[],5,FALSE), 0)</f>
        <v>0</v>
      </c>
      <c r="AW171" s="36">
        <f>IFERROR(VLOOKUP($A171,Round45[],5,FALSE), 0)</f>
        <v>0</v>
      </c>
      <c r="AX171" s="36">
        <f>IFERROR(VLOOKUP($A171,Round46[],5,FALSE), 0)</f>
        <v>0</v>
      </c>
      <c r="AY171" s="36">
        <f>IFERROR(VLOOKUP($A171,Round47[],5,FALSE), 0)</f>
        <v>0</v>
      </c>
      <c r="AZ171" s="36">
        <f>IFERROR(VLOOKUP($A171,Round48[],5,FALSE), 0)</f>
        <v>0</v>
      </c>
      <c r="BA171" s="36">
        <f>IFERROR(VLOOKUP($A171,Round49[],5,FALSE), 0)</f>
        <v>0</v>
      </c>
      <c r="BB171" s="36">
        <f>IFERROR(VLOOKUP($A171,Round50[],5,FALSE), 0)</f>
        <v>0</v>
      </c>
      <c r="BC171" s="36">
        <f>IFERROR(VLOOKUP($A171,Round51[],5,FALSE), 0)</f>
        <v>0</v>
      </c>
      <c r="BD171" s="36">
        <f>IFERROR(VLOOKUP($A171,Round52[],5,FALSE), 0)</f>
        <v>0</v>
      </c>
      <c r="BE171" s="36">
        <f>IFERROR(VLOOKUP($A171,Round53[],5,FALSE), 0)</f>
        <v>0</v>
      </c>
      <c r="BF171" s="36">
        <f>IFERROR(VLOOKUP($A171,Round54[],5,FALSE), 0)</f>
        <v>0</v>
      </c>
      <c r="BG171" s="36">
        <f>IFERROR(VLOOKUP($A171,Round55[],5,FALSE), 0)</f>
        <v>0</v>
      </c>
      <c r="BH171" s="36">
        <f>IFERROR(VLOOKUP($A171,Round56[],5,FALSE), 0)</f>
        <v>0</v>
      </c>
      <c r="BI171" s="36">
        <f>IFERROR(VLOOKUP($A171,Round57[],5,FALSE), 0)</f>
        <v>0</v>
      </c>
      <c r="BJ171" s="36">
        <f>IFERROR(VLOOKUP($A171,Round58[],5,FALSE), 0)</f>
        <v>0</v>
      </c>
      <c r="BK171" s="36">
        <f>IFERROR(VLOOKUP($A171,Round59[],5,FALSE), 0)</f>
        <v>0</v>
      </c>
      <c r="BL171" s="36">
        <f>IFERROR(VLOOKUP($A171,Round60[],5,FALSE), 0)</f>
        <v>0</v>
      </c>
      <c r="BM171" s="36">
        <f>IFERROR(VLOOKUP($A171,Round61[],5,FALSE), 0)</f>
        <v>0</v>
      </c>
      <c r="BN171" s="36">
        <f>IFERROR(VLOOKUP($A171,Round62[],5,FALSE), 0)</f>
        <v>0</v>
      </c>
    </row>
    <row r="172" spans="1:66" ht="22.5" x14ac:dyDescent="0.25">
      <c r="A172" s="1">
        <v>29427</v>
      </c>
      <c r="B172" s="39" t="s">
        <v>260</v>
      </c>
      <c r="C172" s="37">
        <f xml:space="preserve"> SUM(TotalPoints[[#This Row],[دور 1]:[دور 62]])</f>
        <v>1</v>
      </c>
      <c r="D172" s="42">
        <f>COUNTIF(TotalPoints[[#This Row],[دور 1]:[دور 62]], "&gt;0")</f>
        <v>1</v>
      </c>
      <c r="E172" s="36">
        <f>IFERROR(VLOOKUP($A172,Round01[],5,FALSE), 0)</f>
        <v>0</v>
      </c>
      <c r="F172" s="36">
        <f>IFERROR(VLOOKUP($A172,Round02[],5,FALSE), 0)</f>
        <v>0</v>
      </c>
      <c r="G172" s="36">
        <f>IFERROR(VLOOKUP($A172,Round03[],5,FALSE), 0)</f>
        <v>0</v>
      </c>
      <c r="H172" s="36">
        <f>IFERROR(VLOOKUP($A172,Round04[],5,FALSE), 0)</f>
        <v>0</v>
      </c>
      <c r="I172" s="36">
        <f>IFERROR(VLOOKUP($A172,Round05[],5,FALSE), 0)</f>
        <v>0</v>
      </c>
      <c r="J172" s="36">
        <f>IFERROR(VLOOKUP($A172,Round06[],5,FALSE), 0)</f>
        <v>0</v>
      </c>
      <c r="K172" s="36">
        <f>IFERROR(VLOOKUP($A172,Round07[],5,FALSE), 0)</f>
        <v>0</v>
      </c>
      <c r="L172" s="36">
        <f>IFERROR(VLOOKUP($A172,Round08[],5,FALSE), 0)</f>
        <v>0</v>
      </c>
      <c r="M172" s="36">
        <f>IFERROR(VLOOKUP($A172,Round09[],5,FALSE), 0)</f>
        <v>0</v>
      </c>
      <c r="N172" s="36">
        <f>IFERROR(VLOOKUP($A172,Round10[],5,FALSE), 0)</f>
        <v>0</v>
      </c>
      <c r="O172" s="36">
        <f>IFERROR(VLOOKUP($A172,Round11[],5,FALSE), 0)</f>
        <v>0</v>
      </c>
      <c r="P172" s="36">
        <f>IFERROR(VLOOKUP($A172,Round12[],5,FALSE), 0)</f>
        <v>0</v>
      </c>
      <c r="Q172" s="36">
        <f>IFERROR(VLOOKUP($A172,Round13[],5,FALSE), 0)</f>
        <v>0</v>
      </c>
      <c r="R172" s="36">
        <f>IFERROR(VLOOKUP($A172,Round14[],5,FALSE), 0)</f>
        <v>0</v>
      </c>
      <c r="S172" s="36">
        <f>IFERROR(VLOOKUP($A172,Round15[],5,FALSE), 0)</f>
        <v>0</v>
      </c>
      <c r="T172" s="36">
        <f>IFERROR(VLOOKUP($A172,Round16[],5,FALSE), 0)</f>
        <v>0</v>
      </c>
      <c r="U172" s="36">
        <f>IFERROR(VLOOKUP($A172,Round17[],5,FALSE), 0)</f>
        <v>0</v>
      </c>
      <c r="V172" s="36">
        <f>IFERROR(VLOOKUP($A172,Round18[],5,FALSE), 0)</f>
        <v>0</v>
      </c>
      <c r="W172" s="36">
        <f>IFERROR(VLOOKUP($A172,Round19[],5,FALSE), 0)</f>
        <v>0</v>
      </c>
      <c r="X172" s="36">
        <f>IFERROR(VLOOKUP($A172,Round20[],5,FALSE), 0)</f>
        <v>1</v>
      </c>
      <c r="Y172" s="36">
        <f>IFERROR(VLOOKUP($A172,Round21[],5,FALSE), 0)</f>
        <v>0</v>
      </c>
      <c r="Z172" s="36">
        <f>IFERROR(VLOOKUP($A172,Round22[],5,FALSE), 0)</f>
        <v>0</v>
      </c>
      <c r="AA172" s="36">
        <f>IFERROR(VLOOKUP($A172,Round23[],5,FALSE), 0)</f>
        <v>0</v>
      </c>
      <c r="AB172" s="36">
        <f>IFERROR(VLOOKUP($A172,'دور 24'!$A$2:$E$41,5,FALSE), 0)</f>
        <v>0</v>
      </c>
      <c r="AC172" s="36">
        <f>IFERROR(VLOOKUP($A172,Round25[],5,FALSE), 0)</f>
        <v>0</v>
      </c>
      <c r="AD172" s="36">
        <f>IFERROR(VLOOKUP($A172,Round26[],5,FALSE), 0)</f>
        <v>0</v>
      </c>
      <c r="AE172" s="36">
        <f>IFERROR(VLOOKUP($A172,Round27[],5,FALSE), 0)</f>
        <v>0</v>
      </c>
      <c r="AF172" s="36">
        <f>IFERROR(VLOOKUP($A172,Round28[],5,FALSE), 0)</f>
        <v>0</v>
      </c>
      <c r="AG172" s="36">
        <f>IFERROR(VLOOKUP($A172,Round29[],5,FALSE), 0)</f>
        <v>0</v>
      </c>
      <c r="AH172" s="36">
        <f>IFERROR(VLOOKUP($A172,Round30[],5,FALSE), 0)</f>
        <v>0</v>
      </c>
      <c r="AI172" s="36">
        <f>IFERROR(VLOOKUP($A172,Round31[],5,FALSE), 0)</f>
        <v>0</v>
      </c>
      <c r="AJ172" s="36">
        <f>IFERROR(VLOOKUP($A172,Round32[],5,FALSE), 0)</f>
        <v>0</v>
      </c>
      <c r="AK172" s="36">
        <f>IFERROR(VLOOKUP($A172,Round33[],5,FALSE), 0)</f>
        <v>0</v>
      </c>
      <c r="AL172" s="36">
        <f>IFERROR(VLOOKUP($A172,Round34[],5,FALSE), 0)</f>
        <v>0</v>
      </c>
      <c r="AM172" s="36">
        <f>IFERROR(VLOOKUP($A172,Round35[],5,FALSE), 0)</f>
        <v>0</v>
      </c>
      <c r="AN172" s="36">
        <f>IFERROR(VLOOKUP($A172,Round36[],5,FALSE), 0)</f>
        <v>0</v>
      </c>
      <c r="AO172" s="36">
        <f>IFERROR(VLOOKUP($A172,Round37[],5,FALSE), 0)</f>
        <v>0</v>
      </c>
      <c r="AP172" s="36">
        <f>IFERROR(VLOOKUP($A172,Round38[],5,FALSE), 0)</f>
        <v>0</v>
      </c>
      <c r="AQ172" s="36">
        <f>IFERROR(VLOOKUP($A172,Round39[],5,FALSE), 0)</f>
        <v>0</v>
      </c>
      <c r="AR172" s="36">
        <f>IFERROR(VLOOKUP($A172,Round40[],5,FALSE), 0)</f>
        <v>0</v>
      </c>
      <c r="AS172" s="36">
        <f>IFERROR(VLOOKUP($A172,Round41[],5,FALSE), 0)</f>
        <v>0</v>
      </c>
      <c r="AT172" s="36">
        <f>IFERROR(VLOOKUP($A172,Round42[],5,FALSE), 0)</f>
        <v>0</v>
      </c>
      <c r="AU172" s="36">
        <f>IFERROR(VLOOKUP($A172,Round43[],5,FALSE), 0)</f>
        <v>0</v>
      </c>
      <c r="AV172" s="36">
        <f>IFERROR(VLOOKUP($A172,Round44[],5,FALSE), 0)</f>
        <v>0</v>
      </c>
      <c r="AW172" s="36">
        <f>IFERROR(VLOOKUP($A172,Round45[],5,FALSE), 0)</f>
        <v>0</v>
      </c>
      <c r="AX172" s="36">
        <f>IFERROR(VLOOKUP($A172,Round46[],5,FALSE), 0)</f>
        <v>0</v>
      </c>
      <c r="AY172" s="36">
        <f>IFERROR(VLOOKUP($A172,Round47[],5,FALSE), 0)</f>
        <v>0</v>
      </c>
      <c r="AZ172" s="36">
        <f>IFERROR(VLOOKUP($A172,Round48[],5,FALSE), 0)</f>
        <v>0</v>
      </c>
      <c r="BA172" s="36">
        <f>IFERROR(VLOOKUP($A172,Round49[],5,FALSE), 0)</f>
        <v>0</v>
      </c>
      <c r="BB172" s="36">
        <f>IFERROR(VLOOKUP($A172,Round50[],5,FALSE), 0)</f>
        <v>0</v>
      </c>
      <c r="BC172" s="36">
        <f>IFERROR(VLOOKUP($A172,Round51[],5,FALSE), 0)</f>
        <v>0</v>
      </c>
      <c r="BD172" s="36">
        <f>IFERROR(VLOOKUP($A172,Round52[],5,FALSE), 0)</f>
        <v>0</v>
      </c>
      <c r="BE172" s="36">
        <f>IFERROR(VLOOKUP($A172,Round53[],5,FALSE), 0)</f>
        <v>0</v>
      </c>
      <c r="BF172" s="36">
        <f>IFERROR(VLOOKUP($A172,Round54[],5,FALSE), 0)</f>
        <v>0</v>
      </c>
      <c r="BG172" s="36">
        <f>IFERROR(VLOOKUP($A172,Round55[],5,FALSE), 0)</f>
        <v>0</v>
      </c>
      <c r="BH172" s="36">
        <f>IFERROR(VLOOKUP($A172,Round56[],5,FALSE), 0)</f>
        <v>0</v>
      </c>
      <c r="BI172" s="36">
        <f>IFERROR(VLOOKUP($A172,Round57[],5,FALSE), 0)</f>
        <v>0</v>
      </c>
      <c r="BJ172" s="36">
        <f>IFERROR(VLOOKUP($A172,Round58[],5,FALSE), 0)</f>
        <v>0</v>
      </c>
      <c r="BK172" s="36">
        <f>IFERROR(VLOOKUP($A172,Round59[],5,FALSE), 0)</f>
        <v>0</v>
      </c>
      <c r="BL172" s="36">
        <f>IFERROR(VLOOKUP($A172,Round60[],5,FALSE), 0)</f>
        <v>0</v>
      </c>
      <c r="BM172" s="36">
        <f>IFERROR(VLOOKUP($A172,Round61[],5,FALSE), 0)</f>
        <v>0</v>
      </c>
      <c r="BN172" s="36">
        <f>IFERROR(VLOOKUP($A172,Round62[],5,FALSE), 0)</f>
        <v>0</v>
      </c>
    </row>
    <row r="173" spans="1:66" ht="22.5" x14ac:dyDescent="0.25">
      <c r="A173" s="1">
        <v>9399</v>
      </c>
      <c r="B173" s="39" t="s">
        <v>263</v>
      </c>
      <c r="C173" s="37">
        <f xml:space="preserve"> SUM(TotalPoints[[#This Row],[دور 1]:[دور 62]])</f>
        <v>1</v>
      </c>
      <c r="D173" s="42">
        <f>COUNTIF(TotalPoints[[#This Row],[دور 1]:[دور 62]], "&gt;0")</f>
        <v>1</v>
      </c>
      <c r="E173" s="36">
        <f>IFERROR(VLOOKUP($A173,Round01[],5,FALSE), 0)</f>
        <v>0</v>
      </c>
      <c r="F173" s="36">
        <f>IFERROR(VLOOKUP($A173,Round02[],5,FALSE), 0)</f>
        <v>0</v>
      </c>
      <c r="G173" s="36">
        <f>IFERROR(VLOOKUP($A173,Round03[],5,FALSE), 0)</f>
        <v>0</v>
      </c>
      <c r="H173" s="36">
        <f>IFERROR(VLOOKUP($A173,Round04[],5,FALSE), 0)</f>
        <v>0</v>
      </c>
      <c r="I173" s="36">
        <f>IFERROR(VLOOKUP($A173,Round05[],5,FALSE), 0)</f>
        <v>0</v>
      </c>
      <c r="J173" s="36">
        <f>IFERROR(VLOOKUP($A173,Round06[],5,FALSE), 0)</f>
        <v>0</v>
      </c>
      <c r="K173" s="36">
        <f>IFERROR(VLOOKUP($A173,Round07[],5,FALSE), 0)</f>
        <v>0</v>
      </c>
      <c r="L173" s="36">
        <f>IFERROR(VLOOKUP($A173,Round08[],5,FALSE), 0)</f>
        <v>0</v>
      </c>
      <c r="M173" s="36">
        <f>IFERROR(VLOOKUP($A173,Round09[],5,FALSE), 0)</f>
        <v>0</v>
      </c>
      <c r="N173" s="36">
        <f>IFERROR(VLOOKUP($A173,Round10[],5,FALSE), 0)</f>
        <v>0</v>
      </c>
      <c r="O173" s="36">
        <f>IFERROR(VLOOKUP($A173,Round11[],5,FALSE), 0)</f>
        <v>0</v>
      </c>
      <c r="P173" s="36">
        <f>IFERROR(VLOOKUP($A173,Round12[],5,FALSE), 0)</f>
        <v>0</v>
      </c>
      <c r="Q173" s="36">
        <f>IFERROR(VLOOKUP($A173,Round13[],5,FALSE), 0)</f>
        <v>0</v>
      </c>
      <c r="R173" s="36">
        <f>IFERROR(VLOOKUP($A173,Round14[],5,FALSE), 0)</f>
        <v>0</v>
      </c>
      <c r="S173" s="36">
        <f>IFERROR(VLOOKUP($A173,Round15[],5,FALSE), 0)</f>
        <v>0</v>
      </c>
      <c r="T173" s="36">
        <f>IFERROR(VLOOKUP($A173,Round16[],5,FALSE), 0)</f>
        <v>0</v>
      </c>
      <c r="U173" s="36">
        <f>IFERROR(VLOOKUP($A173,Round17[],5,FALSE), 0)</f>
        <v>0</v>
      </c>
      <c r="V173" s="36">
        <f>IFERROR(VLOOKUP($A173,Round18[],5,FALSE), 0)</f>
        <v>0</v>
      </c>
      <c r="W173" s="36">
        <f>IFERROR(VLOOKUP($A173,Round19[],5,FALSE), 0)</f>
        <v>0</v>
      </c>
      <c r="X173" s="36">
        <f>IFERROR(VLOOKUP($A173,Round20[],5,FALSE), 0)</f>
        <v>1</v>
      </c>
      <c r="Y173" s="36">
        <f>IFERROR(VLOOKUP($A173,Round21[],5,FALSE), 0)</f>
        <v>0</v>
      </c>
      <c r="Z173" s="36">
        <f>IFERROR(VLOOKUP($A173,Round22[],5,FALSE), 0)</f>
        <v>0</v>
      </c>
      <c r="AA173" s="36">
        <f>IFERROR(VLOOKUP($A173,Round23[],5,FALSE), 0)</f>
        <v>0</v>
      </c>
      <c r="AB173" s="36">
        <f>IFERROR(VLOOKUP($A173,'دور 24'!$A$2:$E$41,5,FALSE), 0)</f>
        <v>0</v>
      </c>
      <c r="AC173" s="36">
        <f>IFERROR(VLOOKUP($A173,Round25[],5,FALSE), 0)</f>
        <v>0</v>
      </c>
      <c r="AD173" s="36">
        <f>IFERROR(VLOOKUP($A173,Round26[],5,FALSE), 0)</f>
        <v>0</v>
      </c>
      <c r="AE173" s="36">
        <f>IFERROR(VLOOKUP($A173,Round27[],5,FALSE), 0)</f>
        <v>0</v>
      </c>
      <c r="AF173" s="36">
        <f>IFERROR(VLOOKUP($A173,Round28[],5,FALSE), 0)</f>
        <v>0</v>
      </c>
      <c r="AG173" s="36">
        <f>IFERROR(VLOOKUP($A173,Round29[],5,FALSE), 0)</f>
        <v>0</v>
      </c>
      <c r="AH173" s="36">
        <f>IFERROR(VLOOKUP($A173,Round30[],5,FALSE), 0)</f>
        <v>0</v>
      </c>
      <c r="AI173" s="36">
        <f>IFERROR(VLOOKUP($A173,Round31[],5,FALSE), 0)</f>
        <v>0</v>
      </c>
      <c r="AJ173" s="36">
        <f>IFERROR(VLOOKUP($A173,Round32[],5,FALSE), 0)</f>
        <v>0</v>
      </c>
      <c r="AK173" s="36">
        <f>IFERROR(VLOOKUP($A173,Round33[],5,FALSE), 0)</f>
        <v>0</v>
      </c>
      <c r="AL173" s="36">
        <f>IFERROR(VLOOKUP($A173,Round34[],5,FALSE), 0)</f>
        <v>0</v>
      </c>
      <c r="AM173" s="36">
        <f>IFERROR(VLOOKUP($A173,Round35[],5,FALSE), 0)</f>
        <v>0</v>
      </c>
      <c r="AN173" s="36">
        <f>IFERROR(VLOOKUP($A173,Round36[],5,FALSE), 0)</f>
        <v>0</v>
      </c>
      <c r="AO173" s="36">
        <f>IFERROR(VLOOKUP($A173,Round37[],5,FALSE), 0)</f>
        <v>0</v>
      </c>
      <c r="AP173" s="36">
        <f>IFERROR(VLOOKUP($A173,Round38[],5,FALSE), 0)</f>
        <v>0</v>
      </c>
      <c r="AQ173" s="36">
        <f>IFERROR(VLOOKUP($A173,Round39[],5,FALSE), 0)</f>
        <v>0</v>
      </c>
      <c r="AR173" s="36">
        <f>IFERROR(VLOOKUP($A173,Round40[],5,FALSE), 0)</f>
        <v>0</v>
      </c>
      <c r="AS173" s="36">
        <f>IFERROR(VLOOKUP($A173,Round41[],5,FALSE), 0)</f>
        <v>0</v>
      </c>
      <c r="AT173" s="36">
        <f>IFERROR(VLOOKUP($A173,Round42[],5,FALSE), 0)</f>
        <v>0</v>
      </c>
      <c r="AU173" s="36">
        <f>IFERROR(VLOOKUP($A173,Round43[],5,FALSE), 0)</f>
        <v>0</v>
      </c>
      <c r="AV173" s="36">
        <f>IFERROR(VLOOKUP($A173,Round44[],5,FALSE), 0)</f>
        <v>0</v>
      </c>
      <c r="AW173" s="36">
        <f>IFERROR(VLOOKUP($A173,Round45[],5,FALSE), 0)</f>
        <v>0</v>
      </c>
      <c r="AX173" s="36">
        <f>IFERROR(VLOOKUP($A173,Round46[],5,FALSE), 0)</f>
        <v>0</v>
      </c>
      <c r="AY173" s="36">
        <f>IFERROR(VLOOKUP($A173,Round47[],5,FALSE), 0)</f>
        <v>0</v>
      </c>
      <c r="AZ173" s="36">
        <f>IFERROR(VLOOKUP($A173,Round48[],5,FALSE), 0)</f>
        <v>0</v>
      </c>
      <c r="BA173" s="36">
        <f>IFERROR(VLOOKUP($A173,Round49[],5,FALSE), 0)</f>
        <v>0</v>
      </c>
      <c r="BB173" s="36">
        <f>IFERROR(VLOOKUP($A173,Round50[],5,FALSE), 0)</f>
        <v>0</v>
      </c>
      <c r="BC173" s="36">
        <f>IFERROR(VLOOKUP($A173,Round51[],5,FALSE), 0)</f>
        <v>0</v>
      </c>
      <c r="BD173" s="36">
        <f>IFERROR(VLOOKUP($A173,Round52[],5,FALSE), 0)</f>
        <v>0</v>
      </c>
      <c r="BE173" s="36">
        <f>IFERROR(VLOOKUP($A173,Round53[],5,FALSE), 0)</f>
        <v>0</v>
      </c>
      <c r="BF173" s="36">
        <f>IFERROR(VLOOKUP($A173,Round54[],5,FALSE), 0)</f>
        <v>0</v>
      </c>
      <c r="BG173" s="36">
        <f>IFERROR(VLOOKUP($A173,Round55[],5,FALSE), 0)</f>
        <v>0</v>
      </c>
      <c r="BH173" s="36">
        <f>IFERROR(VLOOKUP($A173,Round56[],5,FALSE), 0)</f>
        <v>0</v>
      </c>
      <c r="BI173" s="36">
        <f>IFERROR(VLOOKUP($A173,Round57[],5,FALSE), 0)</f>
        <v>0</v>
      </c>
      <c r="BJ173" s="36">
        <f>IFERROR(VLOOKUP($A173,Round58[],5,FALSE), 0)</f>
        <v>0</v>
      </c>
      <c r="BK173" s="36">
        <f>IFERROR(VLOOKUP($A173,Round59[],5,FALSE), 0)</f>
        <v>0</v>
      </c>
      <c r="BL173" s="36">
        <f>IFERROR(VLOOKUP($A173,Round60[],5,FALSE), 0)</f>
        <v>0</v>
      </c>
      <c r="BM173" s="36">
        <f>IFERROR(VLOOKUP($A173,Round61[],5,FALSE), 0)</f>
        <v>0</v>
      </c>
      <c r="BN173" s="36">
        <f>IFERROR(VLOOKUP($A173,Round62[],5,FALSE), 0)</f>
        <v>0</v>
      </c>
    </row>
    <row r="174" spans="1:66" ht="22.5" x14ac:dyDescent="0.25">
      <c r="A174" s="1">
        <v>8922</v>
      </c>
      <c r="B174" s="39" t="s">
        <v>264</v>
      </c>
      <c r="C174" s="37">
        <f xml:space="preserve"> SUM(TotalPoints[[#This Row],[دور 1]:[دور 62]])</f>
        <v>1</v>
      </c>
      <c r="D174" s="42">
        <f>COUNTIF(TotalPoints[[#This Row],[دور 1]:[دور 62]], "&gt;0")</f>
        <v>1</v>
      </c>
      <c r="E174" s="36">
        <f>IFERROR(VLOOKUP($A174,Round01[],5,FALSE), 0)</f>
        <v>0</v>
      </c>
      <c r="F174" s="36">
        <f>IFERROR(VLOOKUP($A174,Round02[],5,FALSE), 0)</f>
        <v>0</v>
      </c>
      <c r="G174" s="36">
        <f>IFERROR(VLOOKUP($A174,Round03[],5,FALSE), 0)</f>
        <v>0</v>
      </c>
      <c r="H174" s="36">
        <f>IFERROR(VLOOKUP($A174,Round04[],5,FALSE), 0)</f>
        <v>0</v>
      </c>
      <c r="I174" s="36">
        <f>IFERROR(VLOOKUP($A174,Round05[],5,FALSE), 0)</f>
        <v>0</v>
      </c>
      <c r="J174" s="36">
        <f>IFERROR(VLOOKUP($A174,Round06[],5,FALSE), 0)</f>
        <v>0</v>
      </c>
      <c r="K174" s="36">
        <f>IFERROR(VLOOKUP($A174,Round07[],5,FALSE), 0)</f>
        <v>0</v>
      </c>
      <c r="L174" s="36">
        <f>IFERROR(VLOOKUP($A174,Round08[],5,FALSE), 0)</f>
        <v>0</v>
      </c>
      <c r="M174" s="36">
        <f>IFERROR(VLOOKUP($A174,Round09[],5,FALSE), 0)</f>
        <v>0</v>
      </c>
      <c r="N174" s="36">
        <f>IFERROR(VLOOKUP($A174,Round10[],5,FALSE), 0)</f>
        <v>0</v>
      </c>
      <c r="O174" s="36">
        <f>IFERROR(VLOOKUP($A174,Round11[],5,FALSE), 0)</f>
        <v>0</v>
      </c>
      <c r="P174" s="36">
        <f>IFERROR(VLOOKUP($A174,Round12[],5,FALSE), 0)</f>
        <v>0</v>
      </c>
      <c r="Q174" s="36">
        <f>IFERROR(VLOOKUP($A174,Round13[],5,FALSE), 0)</f>
        <v>0</v>
      </c>
      <c r="R174" s="36">
        <f>IFERROR(VLOOKUP($A174,Round14[],5,FALSE), 0)</f>
        <v>0</v>
      </c>
      <c r="S174" s="36">
        <f>IFERROR(VLOOKUP($A174,Round15[],5,FALSE), 0)</f>
        <v>0</v>
      </c>
      <c r="T174" s="36">
        <f>IFERROR(VLOOKUP($A174,Round16[],5,FALSE), 0)</f>
        <v>0</v>
      </c>
      <c r="U174" s="36">
        <f>IFERROR(VLOOKUP($A174,Round17[],5,FALSE), 0)</f>
        <v>0</v>
      </c>
      <c r="V174" s="36">
        <f>IFERROR(VLOOKUP($A174,Round18[],5,FALSE), 0)</f>
        <v>0</v>
      </c>
      <c r="W174" s="36">
        <f>IFERROR(VLOOKUP($A174,Round19[],5,FALSE), 0)</f>
        <v>0</v>
      </c>
      <c r="X174" s="36">
        <f>IFERROR(VLOOKUP($A174,Round20[],5,FALSE), 0)</f>
        <v>1</v>
      </c>
      <c r="Y174" s="36">
        <f>IFERROR(VLOOKUP($A174,Round21[],5,FALSE), 0)</f>
        <v>0</v>
      </c>
      <c r="Z174" s="36">
        <f>IFERROR(VLOOKUP($A174,Round22[],5,FALSE), 0)</f>
        <v>0</v>
      </c>
      <c r="AA174" s="36">
        <f>IFERROR(VLOOKUP($A174,Round23[],5,FALSE), 0)</f>
        <v>0</v>
      </c>
      <c r="AB174" s="36">
        <f>IFERROR(VLOOKUP($A174,'دور 24'!$A$2:$E$41,5,FALSE), 0)</f>
        <v>0</v>
      </c>
      <c r="AC174" s="36">
        <f>IFERROR(VLOOKUP($A174,Round25[],5,FALSE), 0)</f>
        <v>0</v>
      </c>
      <c r="AD174" s="36">
        <f>IFERROR(VLOOKUP($A174,Round26[],5,FALSE), 0)</f>
        <v>0</v>
      </c>
      <c r="AE174" s="36">
        <f>IFERROR(VLOOKUP($A174,Round27[],5,FALSE), 0)</f>
        <v>0</v>
      </c>
      <c r="AF174" s="36">
        <f>IFERROR(VLOOKUP($A174,Round28[],5,FALSE), 0)</f>
        <v>0</v>
      </c>
      <c r="AG174" s="36">
        <f>IFERROR(VLOOKUP($A174,Round29[],5,FALSE), 0)</f>
        <v>0</v>
      </c>
      <c r="AH174" s="36">
        <f>IFERROR(VLOOKUP($A174,Round30[],5,FALSE), 0)</f>
        <v>0</v>
      </c>
      <c r="AI174" s="36">
        <f>IFERROR(VLOOKUP($A174,Round31[],5,FALSE), 0)</f>
        <v>0</v>
      </c>
      <c r="AJ174" s="36">
        <f>IFERROR(VLOOKUP($A174,Round32[],5,FALSE), 0)</f>
        <v>0</v>
      </c>
      <c r="AK174" s="36">
        <f>IFERROR(VLOOKUP($A174,Round33[],5,FALSE), 0)</f>
        <v>0</v>
      </c>
      <c r="AL174" s="36">
        <f>IFERROR(VLOOKUP($A174,Round34[],5,FALSE), 0)</f>
        <v>0</v>
      </c>
      <c r="AM174" s="36">
        <f>IFERROR(VLOOKUP($A174,Round35[],5,FALSE), 0)</f>
        <v>0</v>
      </c>
      <c r="AN174" s="36">
        <f>IFERROR(VLOOKUP($A174,Round36[],5,FALSE), 0)</f>
        <v>0</v>
      </c>
      <c r="AO174" s="36">
        <f>IFERROR(VLOOKUP($A174,Round37[],5,FALSE), 0)</f>
        <v>0</v>
      </c>
      <c r="AP174" s="36">
        <f>IFERROR(VLOOKUP($A174,Round38[],5,FALSE), 0)</f>
        <v>0</v>
      </c>
      <c r="AQ174" s="36">
        <f>IFERROR(VLOOKUP($A174,Round39[],5,FALSE), 0)</f>
        <v>0</v>
      </c>
      <c r="AR174" s="36">
        <f>IFERROR(VLOOKUP($A174,Round40[],5,FALSE), 0)</f>
        <v>0</v>
      </c>
      <c r="AS174" s="36">
        <f>IFERROR(VLOOKUP($A174,Round41[],5,FALSE), 0)</f>
        <v>0</v>
      </c>
      <c r="AT174" s="36">
        <f>IFERROR(VLOOKUP($A174,Round42[],5,FALSE), 0)</f>
        <v>0</v>
      </c>
      <c r="AU174" s="36">
        <f>IFERROR(VLOOKUP($A174,Round43[],5,FALSE), 0)</f>
        <v>0</v>
      </c>
      <c r="AV174" s="36">
        <f>IFERROR(VLOOKUP($A174,Round44[],5,FALSE), 0)</f>
        <v>0</v>
      </c>
      <c r="AW174" s="36">
        <f>IFERROR(VLOOKUP($A174,Round45[],5,FALSE), 0)</f>
        <v>0</v>
      </c>
      <c r="AX174" s="36">
        <f>IFERROR(VLOOKUP($A174,Round46[],5,FALSE), 0)</f>
        <v>0</v>
      </c>
      <c r="AY174" s="36">
        <f>IFERROR(VLOOKUP($A174,Round47[],5,FALSE), 0)</f>
        <v>0</v>
      </c>
      <c r="AZ174" s="36">
        <f>IFERROR(VLOOKUP($A174,Round48[],5,FALSE), 0)</f>
        <v>0</v>
      </c>
      <c r="BA174" s="36">
        <f>IFERROR(VLOOKUP($A174,Round49[],5,FALSE), 0)</f>
        <v>0</v>
      </c>
      <c r="BB174" s="36">
        <f>IFERROR(VLOOKUP($A174,Round50[],5,FALSE), 0)</f>
        <v>0</v>
      </c>
      <c r="BC174" s="36">
        <f>IFERROR(VLOOKUP($A174,Round51[],5,FALSE), 0)</f>
        <v>0</v>
      </c>
      <c r="BD174" s="36">
        <f>IFERROR(VLOOKUP($A174,Round52[],5,FALSE), 0)</f>
        <v>0</v>
      </c>
      <c r="BE174" s="36">
        <f>IFERROR(VLOOKUP($A174,Round53[],5,FALSE), 0)</f>
        <v>0</v>
      </c>
      <c r="BF174" s="36">
        <f>IFERROR(VLOOKUP($A174,Round54[],5,FALSE), 0)</f>
        <v>0</v>
      </c>
      <c r="BG174" s="36">
        <f>IFERROR(VLOOKUP($A174,Round55[],5,FALSE), 0)</f>
        <v>0</v>
      </c>
      <c r="BH174" s="36">
        <f>IFERROR(VLOOKUP($A174,Round56[],5,FALSE), 0)</f>
        <v>0</v>
      </c>
      <c r="BI174" s="36">
        <f>IFERROR(VLOOKUP($A174,Round57[],5,FALSE), 0)</f>
        <v>0</v>
      </c>
      <c r="BJ174" s="36">
        <f>IFERROR(VLOOKUP($A174,Round58[],5,FALSE), 0)</f>
        <v>0</v>
      </c>
      <c r="BK174" s="36">
        <f>IFERROR(VLOOKUP($A174,Round59[],5,FALSE), 0)</f>
        <v>0</v>
      </c>
      <c r="BL174" s="36">
        <f>IFERROR(VLOOKUP($A174,Round60[],5,FALSE), 0)</f>
        <v>0</v>
      </c>
      <c r="BM174" s="36">
        <f>IFERROR(VLOOKUP($A174,Round61[],5,FALSE), 0)</f>
        <v>0</v>
      </c>
      <c r="BN174" s="36">
        <f>IFERROR(VLOOKUP($A174,Round62[],5,FALSE), 0)</f>
        <v>0</v>
      </c>
    </row>
    <row r="175" spans="1:66" ht="22.5" x14ac:dyDescent="0.25">
      <c r="A175" s="1">
        <v>29748</v>
      </c>
      <c r="B175" s="39" t="s">
        <v>250</v>
      </c>
      <c r="C175" s="37">
        <f xml:space="preserve"> SUM(TotalPoints[[#This Row],[دور 1]:[دور 62]])</f>
        <v>1</v>
      </c>
      <c r="D175" s="42">
        <f>COUNTIF(TotalPoints[[#This Row],[دور 1]:[دور 62]], "&gt;0")</f>
        <v>1</v>
      </c>
      <c r="E175" s="36">
        <f>IFERROR(VLOOKUP($A175,Round01[],5,FALSE), 0)</f>
        <v>0</v>
      </c>
      <c r="F175" s="36">
        <f>IFERROR(VLOOKUP($A175,Round02[],5,FALSE), 0)</f>
        <v>0</v>
      </c>
      <c r="G175" s="36">
        <f>IFERROR(VLOOKUP($A175,Round03[],5,FALSE), 0)</f>
        <v>0</v>
      </c>
      <c r="H175" s="36">
        <f>IFERROR(VLOOKUP($A175,Round04[],5,FALSE), 0)</f>
        <v>0</v>
      </c>
      <c r="I175" s="36">
        <f>IFERROR(VLOOKUP($A175,Round05[],5,FALSE), 0)</f>
        <v>0</v>
      </c>
      <c r="J175" s="36">
        <f>IFERROR(VLOOKUP($A175,Round06[],5,FALSE), 0)</f>
        <v>0</v>
      </c>
      <c r="K175" s="36">
        <f>IFERROR(VLOOKUP($A175,Round07[],5,FALSE), 0)</f>
        <v>0</v>
      </c>
      <c r="L175" s="36">
        <f>IFERROR(VLOOKUP($A175,Round08[],5,FALSE), 0)</f>
        <v>0</v>
      </c>
      <c r="M175" s="36">
        <f>IFERROR(VLOOKUP($A175,Round09[],5,FALSE), 0)</f>
        <v>0</v>
      </c>
      <c r="N175" s="36">
        <f>IFERROR(VLOOKUP($A175,Round10[],5,FALSE), 0)</f>
        <v>0</v>
      </c>
      <c r="O175" s="36">
        <f>IFERROR(VLOOKUP($A175,Round11[],5,FALSE), 0)</f>
        <v>0</v>
      </c>
      <c r="P175" s="36">
        <f>IFERROR(VLOOKUP($A175,Round12[],5,FALSE), 0)</f>
        <v>0</v>
      </c>
      <c r="Q175" s="36">
        <f>IFERROR(VLOOKUP($A175,Round13[],5,FALSE), 0)</f>
        <v>0</v>
      </c>
      <c r="R175" s="36">
        <f>IFERROR(VLOOKUP($A175,Round14[],5,FALSE), 0)</f>
        <v>1</v>
      </c>
      <c r="S175" s="36">
        <f>IFERROR(VLOOKUP($A175,Round15[],5,FALSE), 0)</f>
        <v>0</v>
      </c>
      <c r="T175" s="36">
        <f>IFERROR(VLOOKUP($A175,Round16[],5,FALSE), 0)</f>
        <v>0</v>
      </c>
      <c r="U175" s="36">
        <f>IFERROR(VLOOKUP($A175,Round17[],5,FALSE), 0)</f>
        <v>0</v>
      </c>
      <c r="V175" s="36">
        <f>IFERROR(VLOOKUP($A175,Round18[],5,FALSE), 0)</f>
        <v>0</v>
      </c>
      <c r="W175" s="36">
        <f>IFERROR(VLOOKUP($A175,Round19[],5,FALSE), 0)</f>
        <v>0</v>
      </c>
      <c r="X175" s="36">
        <f>IFERROR(VLOOKUP($A175,Round20[],5,FALSE), 0)</f>
        <v>0</v>
      </c>
      <c r="Y175" s="36">
        <f>IFERROR(VLOOKUP($A175,Round21[],5,FALSE), 0)</f>
        <v>0</v>
      </c>
      <c r="Z175" s="36">
        <f>IFERROR(VLOOKUP($A175,Round22[],5,FALSE), 0)</f>
        <v>0</v>
      </c>
      <c r="AA175" s="36">
        <f>IFERROR(VLOOKUP($A175,Round23[],5,FALSE), 0)</f>
        <v>0</v>
      </c>
      <c r="AB175" s="36">
        <f>IFERROR(VLOOKUP($A175,'دور 24'!$A$2:$E$41,5,FALSE), 0)</f>
        <v>0</v>
      </c>
      <c r="AC175" s="36">
        <f>IFERROR(VLOOKUP($A175,Round25[],5,FALSE), 0)</f>
        <v>0</v>
      </c>
      <c r="AD175" s="36">
        <f>IFERROR(VLOOKUP($A175,Round26[],5,FALSE), 0)</f>
        <v>0</v>
      </c>
      <c r="AE175" s="36">
        <f>IFERROR(VLOOKUP($A175,Round27[],5,FALSE), 0)</f>
        <v>0</v>
      </c>
      <c r="AF175" s="36">
        <f>IFERROR(VLOOKUP($A175,Round28[],5,FALSE), 0)</f>
        <v>0</v>
      </c>
      <c r="AG175" s="36">
        <f>IFERROR(VLOOKUP($A175,Round29[],5,FALSE), 0)</f>
        <v>0</v>
      </c>
      <c r="AH175" s="36">
        <f>IFERROR(VLOOKUP($A175,Round30[],5,FALSE), 0)</f>
        <v>0</v>
      </c>
      <c r="AI175" s="36">
        <f>IFERROR(VLOOKUP($A175,Round31[],5,FALSE), 0)</f>
        <v>0</v>
      </c>
      <c r="AJ175" s="36">
        <f>IFERROR(VLOOKUP($A175,Round32[],5,FALSE), 0)</f>
        <v>0</v>
      </c>
      <c r="AK175" s="36">
        <f>IFERROR(VLOOKUP($A175,Round33[],5,FALSE), 0)</f>
        <v>0</v>
      </c>
      <c r="AL175" s="36">
        <f>IFERROR(VLOOKUP($A175,Round34[],5,FALSE), 0)</f>
        <v>0</v>
      </c>
      <c r="AM175" s="36">
        <f>IFERROR(VLOOKUP($A175,Round35[],5,FALSE), 0)</f>
        <v>0</v>
      </c>
      <c r="AN175" s="36">
        <f>IFERROR(VLOOKUP($A175,Round36[],5,FALSE), 0)</f>
        <v>0</v>
      </c>
      <c r="AO175" s="36">
        <f>IFERROR(VLOOKUP($A175,Round37[],5,FALSE), 0)</f>
        <v>0</v>
      </c>
      <c r="AP175" s="36">
        <f>IFERROR(VLOOKUP($A175,Round38[],5,FALSE), 0)</f>
        <v>0</v>
      </c>
      <c r="AQ175" s="36">
        <f>IFERROR(VLOOKUP($A175,Round39[],5,FALSE), 0)</f>
        <v>0</v>
      </c>
      <c r="AR175" s="36">
        <f>IFERROR(VLOOKUP($A175,Round40[],5,FALSE), 0)</f>
        <v>0</v>
      </c>
      <c r="AS175" s="36">
        <f>IFERROR(VLOOKUP($A175,Round41[],5,FALSE), 0)</f>
        <v>0</v>
      </c>
      <c r="AT175" s="36">
        <f>IFERROR(VLOOKUP($A175,Round42[],5,FALSE), 0)</f>
        <v>0</v>
      </c>
      <c r="AU175" s="36">
        <f>IFERROR(VLOOKUP($A175,Round43[],5,FALSE), 0)</f>
        <v>0</v>
      </c>
      <c r="AV175" s="36">
        <f>IFERROR(VLOOKUP($A175,Round44[],5,FALSE), 0)</f>
        <v>0</v>
      </c>
      <c r="AW175" s="36">
        <f>IFERROR(VLOOKUP($A175,Round45[],5,FALSE), 0)</f>
        <v>0</v>
      </c>
      <c r="AX175" s="36">
        <f>IFERROR(VLOOKUP($A175,Round46[],5,FALSE), 0)</f>
        <v>0</v>
      </c>
      <c r="AY175" s="36">
        <f>IFERROR(VLOOKUP($A175,Round47[],5,FALSE), 0)</f>
        <v>0</v>
      </c>
      <c r="AZ175" s="36">
        <f>IFERROR(VLOOKUP($A175,Round48[],5,FALSE), 0)</f>
        <v>0</v>
      </c>
      <c r="BA175" s="36">
        <f>IFERROR(VLOOKUP($A175,Round49[],5,FALSE), 0)</f>
        <v>0</v>
      </c>
      <c r="BB175" s="36">
        <f>IFERROR(VLOOKUP($A175,Round50[],5,FALSE), 0)</f>
        <v>0</v>
      </c>
      <c r="BC175" s="36">
        <f>IFERROR(VLOOKUP($A175,Round51[],5,FALSE), 0)</f>
        <v>0</v>
      </c>
      <c r="BD175" s="36">
        <f>IFERROR(VLOOKUP($A175,Round52[],5,FALSE), 0)</f>
        <v>0</v>
      </c>
      <c r="BE175" s="36">
        <f>IFERROR(VLOOKUP($A175,Round53[],5,FALSE), 0)</f>
        <v>0</v>
      </c>
      <c r="BF175" s="36">
        <f>IFERROR(VLOOKUP($A175,Round54[],5,FALSE), 0)</f>
        <v>0</v>
      </c>
      <c r="BG175" s="36">
        <f>IFERROR(VLOOKUP($A175,Round55[],5,FALSE), 0)</f>
        <v>0</v>
      </c>
      <c r="BH175" s="36">
        <f>IFERROR(VLOOKUP($A175,Round56[],5,FALSE), 0)</f>
        <v>0</v>
      </c>
      <c r="BI175" s="36">
        <f>IFERROR(VLOOKUP($A175,Round57[],5,FALSE), 0)</f>
        <v>0</v>
      </c>
      <c r="BJ175" s="36">
        <f>IFERROR(VLOOKUP($A175,Round58[],5,FALSE), 0)</f>
        <v>0</v>
      </c>
      <c r="BK175" s="36">
        <f>IFERROR(VLOOKUP($A175,Round59[],5,FALSE), 0)</f>
        <v>0</v>
      </c>
      <c r="BL175" s="36">
        <f>IFERROR(VLOOKUP($A175,Round60[],5,FALSE), 0)</f>
        <v>0</v>
      </c>
      <c r="BM175" s="36">
        <f>IFERROR(VLOOKUP($A175,Round61[],5,FALSE), 0)</f>
        <v>0</v>
      </c>
      <c r="BN175" s="36">
        <f>IFERROR(VLOOKUP($A175,Round62[],5,FALSE), 0)</f>
        <v>0</v>
      </c>
    </row>
    <row r="176" spans="1:66" ht="22.5" x14ac:dyDescent="0.25">
      <c r="A176" s="1">
        <v>29172</v>
      </c>
      <c r="B176" s="39" t="s">
        <v>244</v>
      </c>
      <c r="C176" s="37">
        <f xml:space="preserve"> SUM(TotalPoints[[#This Row],[دور 1]:[دور 62]])</f>
        <v>1</v>
      </c>
      <c r="D176" s="42">
        <f>COUNTIF(TotalPoints[[#This Row],[دور 1]:[دور 62]], "&gt;0")</f>
        <v>1</v>
      </c>
      <c r="E176" s="36">
        <f>IFERROR(VLOOKUP($A176,Round01[],5,FALSE), 0)</f>
        <v>0</v>
      </c>
      <c r="F176" s="36">
        <f>IFERROR(VLOOKUP($A176,Round02[],5,FALSE), 0)</f>
        <v>0</v>
      </c>
      <c r="G176" s="36">
        <f>IFERROR(VLOOKUP($A176,Round03[],5,FALSE), 0)</f>
        <v>0</v>
      </c>
      <c r="H176" s="36">
        <f>IFERROR(VLOOKUP($A176,Round04[],5,FALSE), 0)</f>
        <v>0</v>
      </c>
      <c r="I176" s="36">
        <f>IFERROR(VLOOKUP($A176,Round05[],5,FALSE), 0)</f>
        <v>0</v>
      </c>
      <c r="J176" s="36">
        <f>IFERROR(VLOOKUP($A176,Round06[],5,FALSE), 0)</f>
        <v>0</v>
      </c>
      <c r="K176" s="36">
        <f>IFERROR(VLOOKUP($A176,Round07[],5,FALSE), 0)</f>
        <v>0</v>
      </c>
      <c r="L176" s="36">
        <f>IFERROR(VLOOKUP($A176,Round08[],5,FALSE), 0)</f>
        <v>0</v>
      </c>
      <c r="M176" s="36">
        <f>IFERROR(VLOOKUP($A176,Round09[],5,FALSE), 0)</f>
        <v>0</v>
      </c>
      <c r="N176" s="36">
        <f>IFERROR(VLOOKUP($A176,Round10[],5,FALSE), 0)</f>
        <v>1</v>
      </c>
      <c r="O176" s="36">
        <f>IFERROR(VLOOKUP($A176,Round11[],5,FALSE), 0)</f>
        <v>0</v>
      </c>
      <c r="P176" s="36">
        <f>IFERROR(VLOOKUP($A176,Round12[],5,FALSE), 0)</f>
        <v>0</v>
      </c>
      <c r="Q176" s="36">
        <f>IFERROR(VLOOKUP($A176,Round13[],5,FALSE), 0)</f>
        <v>0</v>
      </c>
      <c r="R176" s="36">
        <f>IFERROR(VLOOKUP($A176,Round14[],5,FALSE), 0)</f>
        <v>0</v>
      </c>
      <c r="S176" s="36">
        <f>IFERROR(VLOOKUP($A176,Round15[],5,FALSE), 0)</f>
        <v>0</v>
      </c>
      <c r="T176" s="36">
        <f>IFERROR(VLOOKUP($A176,Round16[],5,FALSE), 0)</f>
        <v>0</v>
      </c>
      <c r="U176" s="36">
        <f>IFERROR(VLOOKUP($A176,Round17[],5,FALSE), 0)</f>
        <v>0</v>
      </c>
      <c r="V176" s="36">
        <f>IFERROR(VLOOKUP($A176,Round18[],5,FALSE), 0)</f>
        <v>0</v>
      </c>
      <c r="W176" s="36">
        <f>IFERROR(VLOOKUP($A176,Round19[],5,FALSE), 0)</f>
        <v>0</v>
      </c>
      <c r="X176" s="36">
        <f>IFERROR(VLOOKUP($A176,Round20[],5,FALSE), 0)</f>
        <v>0</v>
      </c>
      <c r="Y176" s="36">
        <f>IFERROR(VLOOKUP($A176,Round21[],5,FALSE), 0)</f>
        <v>0</v>
      </c>
      <c r="Z176" s="36">
        <f>IFERROR(VLOOKUP($A176,Round22[],5,FALSE), 0)</f>
        <v>0</v>
      </c>
      <c r="AA176" s="36">
        <f>IFERROR(VLOOKUP($A176,Round23[],5,FALSE), 0)</f>
        <v>0</v>
      </c>
      <c r="AB176" s="36">
        <f>IFERROR(VLOOKUP($A176,'دور 24'!$A$2:$E$41,5,FALSE), 0)</f>
        <v>0</v>
      </c>
      <c r="AC176" s="36">
        <f>IFERROR(VLOOKUP($A176,Round25[],5,FALSE), 0)</f>
        <v>0</v>
      </c>
      <c r="AD176" s="36">
        <f>IFERROR(VLOOKUP($A176,Round26[],5,FALSE), 0)</f>
        <v>0</v>
      </c>
      <c r="AE176" s="36">
        <f>IFERROR(VLOOKUP($A176,Round27[],5,FALSE), 0)</f>
        <v>0</v>
      </c>
      <c r="AF176" s="36">
        <f>IFERROR(VLOOKUP($A176,Round28[],5,FALSE), 0)</f>
        <v>0</v>
      </c>
      <c r="AG176" s="36">
        <f>IFERROR(VLOOKUP($A176,Round29[],5,FALSE), 0)</f>
        <v>0</v>
      </c>
      <c r="AH176" s="36">
        <f>IFERROR(VLOOKUP($A176,Round30[],5,FALSE), 0)</f>
        <v>0</v>
      </c>
      <c r="AI176" s="36">
        <f>IFERROR(VLOOKUP($A176,Round31[],5,FALSE), 0)</f>
        <v>0</v>
      </c>
      <c r="AJ176" s="36">
        <f>IFERROR(VLOOKUP($A176,Round32[],5,FALSE), 0)</f>
        <v>0</v>
      </c>
      <c r="AK176" s="36">
        <f>IFERROR(VLOOKUP($A176,Round33[],5,FALSE), 0)</f>
        <v>0</v>
      </c>
      <c r="AL176" s="36">
        <f>IFERROR(VLOOKUP($A176,Round34[],5,FALSE), 0)</f>
        <v>0</v>
      </c>
      <c r="AM176" s="36">
        <f>IFERROR(VLOOKUP($A176,Round35[],5,FALSE), 0)</f>
        <v>0</v>
      </c>
      <c r="AN176" s="36">
        <f>IFERROR(VLOOKUP($A176,Round36[],5,FALSE), 0)</f>
        <v>0</v>
      </c>
      <c r="AO176" s="36">
        <f>IFERROR(VLOOKUP($A176,Round37[],5,FALSE), 0)</f>
        <v>0</v>
      </c>
      <c r="AP176" s="36">
        <f>IFERROR(VLOOKUP($A176,Round38[],5,FALSE), 0)</f>
        <v>0</v>
      </c>
      <c r="AQ176" s="36">
        <f>IFERROR(VLOOKUP($A176,Round39[],5,FALSE), 0)</f>
        <v>0</v>
      </c>
      <c r="AR176" s="36">
        <f>IFERROR(VLOOKUP($A176,Round40[],5,FALSE), 0)</f>
        <v>0</v>
      </c>
      <c r="AS176" s="36">
        <f>IFERROR(VLOOKUP($A176,Round41[],5,FALSE), 0)</f>
        <v>0</v>
      </c>
      <c r="AT176" s="36">
        <f>IFERROR(VLOOKUP($A176,Round42[],5,FALSE), 0)</f>
        <v>0</v>
      </c>
      <c r="AU176" s="36">
        <f>IFERROR(VLOOKUP($A176,Round43[],5,FALSE), 0)</f>
        <v>0</v>
      </c>
      <c r="AV176" s="36">
        <f>IFERROR(VLOOKUP($A176,Round44[],5,FALSE), 0)</f>
        <v>0</v>
      </c>
      <c r="AW176" s="36">
        <f>IFERROR(VLOOKUP($A176,Round45[],5,FALSE), 0)</f>
        <v>0</v>
      </c>
      <c r="AX176" s="36">
        <f>IFERROR(VLOOKUP($A176,Round46[],5,FALSE), 0)</f>
        <v>0</v>
      </c>
      <c r="AY176" s="36">
        <f>IFERROR(VLOOKUP($A176,Round47[],5,FALSE), 0)</f>
        <v>0</v>
      </c>
      <c r="AZ176" s="36">
        <f>IFERROR(VLOOKUP($A176,Round48[],5,FALSE), 0)</f>
        <v>0</v>
      </c>
      <c r="BA176" s="36">
        <f>IFERROR(VLOOKUP($A176,Round49[],5,FALSE), 0)</f>
        <v>0</v>
      </c>
      <c r="BB176" s="36">
        <f>IFERROR(VLOOKUP($A176,Round50[],5,FALSE), 0)</f>
        <v>0</v>
      </c>
      <c r="BC176" s="36">
        <f>IFERROR(VLOOKUP($A176,Round51[],5,FALSE), 0)</f>
        <v>0</v>
      </c>
      <c r="BD176" s="36">
        <f>IFERROR(VLOOKUP($A176,Round52[],5,FALSE), 0)</f>
        <v>0</v>
      </c>
      <c r="BE176" s="36">
        <f>IFERROR(VLOOKUP($A176,Round53[],5,FALSE), 0)</f>
        <v>0</v>
      </c>
      <c r="BF176" s="36">
        <f>IFERROR(VLOOKUP($A176,Round54[],5,FALSE), 0)</f>
        <v>0</v>
      </c>
      <c r="BG176" s="36">
        <f>IFERROR(VLOOKUP($A176,Round55[],5,FALSE), 0)</f>
        <v>0</v>
      </c>
      <c r="BH176" s="36">
        <f>IFERROR(VLOOKUP($A176,Round56[],5,FALSE), 0)</f>
        <v>0</v>
      </c>
      <c r="BI176" s="36">
        <f>IFERROR(VLOOKUP($A176,Round57[],5,FALSE), 0)</f>
        <v>0</v>
      </c>
      <c r="BJ176" s="36">
        <f>IFERROR(VLOOKUP($A176,Round58[],5,FALSE), 0)</f>
        <v>0</v>
      </c>
      <c r="BK176" s="36">
        <f>IFERROR(VLOOKUP($A176,Round59[],5,FALSE), 0)</f>
        <v>0</v>
      </c>
      <c r="BL176" s="36">
        <f>IFERROR(VLOOKUP($A176,Round60[],5,FALSE), 0)</f>
        <v>0</v>
      </c>
      <c r="BM176" s="36">
        <f>IFERROR(VLOOKUP($A176,Round61[],5,FALSE), 0)</f>
        <v>0</v>
      </c>
      <c r="BN176" s="36">
        <f>IFERROR(VLOOKUP($A176,Round62[],5,FALSE), 0)</f>
        <v>0</v>
      </c>
    </row>
    <row r="177" spans="1:66" ht="22.5" x14ac:dyDescent="0.25">
      <c r="A177" s="1">
        <v>9242</v>
      </c>
      <c r="B177" s="39" t="s">
        <v>235</v>
      </c>
      <c r="C177" s="37">
        <f xml:space="preserve"> SUM(TotalPoints[[#This Row],[دور 1]:[دور 62]])</f>
        <v>1</v>
      </c>
      <c r="D177" s="42">
        <f>COUNTIF(TotalPoints[[#This Row],[دور 1]:[دور 62]], "&gt;0")</f>
        <v>1</v>
      </c>
      <c r="E177" s="36">
        <f>IFERROR(VLOOKUP($A177,Round01[],5,FALSE), 0)</f>
        <v>0</v>
      </c>
      <c r="F177" s="36">
        <f>IFERROR(VLOOKUP($A177,Round02[],5,FALSE), 0)</f>
        <v>0</v>
      </c>
      <c r="G177" s="36">
        <f>IFERROR(VLOOKUP($A177,Round03[],5,FALSE), 0)</f>
        <v>0</v>
      </c>
      <c r="H177" s="36">
        <f>IFERROR(VLOOKUP($A177,Round04[],5,FALSE), 0)</f>
        <v>0</v>
      </c>
      <c r="I177" s="36">
        <f>IFERROR(VLOOKUP($A177,Round05[],5,FALSE), 0)</f>
        <v>0</v>
      </c>
      <c r="J177" s="36">
        <f>IFERROR(VLOOKUP($A177,Round06[],5,FALSE), 0)</f>
        <v>0</v>
      </c>
      <c r="K177" s="36">
        <f>IFERROR(VLOOKUP($A177,Round07[],5,FALSE), 0)</f>
        <v>0</v>
      </c>
      <c r="L177" s="36">
        <f>IFERROR(VLOOKUP($A177,Round08[],5,FALSE), 0)</f>
        <v>1</v>
      </c>
      <c r="M177" s="36">
        <f>IFERROR(VLOOKUP($A177,Round09[],5,FALSE), 0)</f>
        <v>0</v>
      </c>
      <c r="N177" s="36">
        <f>IFERROR(VLOOKUP($A177,Round10[],5,FALSE), 0)</f>
        <v>0</v>
      </c>
      <c r="O177" s="36">
        <f>IFERROR(VLOOKUP($A177,Round11[],5,FALSE), 0)</f>
        <v>0</v>
      </c>
      <c r="P177" s="36">
        <f>IFERROR(VLOOKUP($A177,Round12[],5,FALSE), 0)</f>
        <v>0</v>
      </c>
      <c r="Q177" s="36">
        <f>IFERROR(VLOOKUP($A177,Round13[],5,FALSE), 0)</f>
        <v>0</v>
      </c>
      <c r="R177" s="36">
        <f>IFERROR(VLOOKUP($A177,Round14[],5,FALSE), 0)</f>
        <v>0</v>
      </c>
      <c r="S177" s="36">
        <f>IFERROR(VLOOKUP($A177,Round15[],5,FALSE), 0)</f>
        <v>0</v>
      </c>
      <c r="T177" s="36">
        <f>IFERROR(VLOOKUP($A177,Round16[],5,FALSE), 0)</f>
        <v>0</v>
      </c>
      <c r="U177" s="36">
        <f>IFERROR(VLOOKUP($A177,Round17[],5,FALSE), 0)</f>
        <v>0</v>
      </c>
      <c r="V177" s="36">
        <f>IFERROR(VLOOKUP($A177,Round18[],5,FALSE), 0)</f>
        <v>0</v>
      </c>
      <c r="W177" s="36">
        <f>IFERROR(VLOOKUP($A177,Round19[],5,FALSE), 0)</f>
        <v>0</v>
      </c>
      <c r="X177" s="36">
        <f>IFERROR(VLOOKUP($A177,Round20[],5,FALSE), 0)</f>
        <v>0</v>
      </c>
      <c r="Y177" s="36">
        <f>IFERROR(VLOOKUP($A177,Round21[],5,FALSE), 0)</f>
        <v>0</v>
      </c>
      <c r="Z177" s="36">
        <f>IFERROR(VLOOKUP($A177,Round22[],5,FALSE), 0)</f>
        <v>0</v>
      </c>
      <c r="AA177" s="36">
        <f>IFERROR(VLOOKUP($A177,Round23[],5,FALSE), 0)</f>
        <v>0</v>
      </c>
      <c r="AB177" s="36">
        <f>IFERROR(VLOOKUP($A177,'دور 24'!$A$2:$E$41,5,FALSE), 0)</f>
        <v>0</v>
      </c>
      <c r="AC177" s="36">
        <f>IFERROR(VLOOKUP($A177,Round25[],5,FALSE), 0)</f>
        <v>0</v>
      </c>
      <c r="AD177" s="36">
        <f>IFERROR(VLOOKUP($A177,Round26[],5,FALSE), 0)</f>
        <v>0</v>
      </c>
      <c r="AE177" s="36">
        <f>IFERROR(VLOOKUP($A177,Round27[],5,FALSE), 0)</f>
        <v>0</v>
      </c>
      <c r="AF177" s="36">
        <f>IFERROR(VLOOKUP($A177,Round28[],5,FALSE), 0)</f>
        <v>0</v>
      </c>
      <c r="AG177" s="36">
        <f>IFERROR(VLOOKUP($A177,Round29[],5,FALSE), 0)</f>
        <v>0</v>
      </c>
      <c r="AH177" s="36">
        <f>IFERROR(VLOOKUP($A177,Round30[],5,FALSE), 0)</f>
        <v>0</v>
      </c>
      <c r="AI177" s="36">
        <f>IFERROR(VLOOKUP($A177,Round31[],5,FALSE), 0)</f>
        <v>0</v>
      </c>
      <c r="AJ177" s="36">
        <f>IFERROR(VLOOKUP($A177,Round32[],5,FALSE), 0)</f>
        <v>0</v>
      </c>
      <c r="AK177" s="36">
        <f>IFERROR(VLOOKUP($A177,Round33[],5,FALSE), 0)</f>
        <v>0</v>
      </c>
      <c r="AL177" s="36">
        <f>IFERROR(VLOOKUP($A177,Round34[],5,FALSE), 0)</f>
        <v>0</v>
      </c>
      <c r="AM177" s="36">
        <f>IFERROR(VLOOKUP($A177,Round35[],5,FALSE), 0)</f>
        <v>0</v>
      </c>
      <c r="AN177" s="36">
        <f>IFERROR(VLOOKUP($A177,Round36[],5,FALSE), 0)</f>
        <v>0</v>
      </c>
      <c r="AO177" s="36">
        <f>IFERROR(VLOOKUP($A177,Round37[],5,FALSE), 0)</f>
        <v>0</v>
      </c>
      <c r="AP177" s="36">
        <f>IFERROR(VLOOKUP($A177,Round38[],5,FALSE), 0)</f>
        <v>0</v>
      </c>
      <c r="AQ177" s="36">
        <f>IFERROR(VLOOKUP($A177,Round39[],5,FALSE), 0)</f>
        <v>0</v>
      </c>
      <c r="AR177" s="36">
        <f>IFERROR(VLOOKUP($A177,Round40[],5,FALSE), 0)</f>
        <v>0</v>
      </c>
      <c r="AS177" s="36">
        <f>IFERROR(VLOOKUP($A177,Round41[],5,FALSE), 0)</f>
        <v>0</v>
      </c>
      <c r="AT177" s="36">
        <f>IFERROR(VLOOKUP($A177,Round42[],5,FALSE), 0)</f>
        <v>0</v>
      </c>
      <c r="AU177" s="36">
        <f>IFERROR(VLOOKUP($A177,Round43[],5,FALSE), 0)</f>
        <v>0</v>
      </c>
      <c r="AV177" s="36">
        <f>IFERROR(VLOOKUP($A177,Round44[],5,FALSE), 0)</f>
        <v>0</v>
      </c>
      <c r="AW177" s="36">
        <f>IFERROR(VLOOKUP($A177,Round45[],5,FALSE), 0)</f>
        <v>0</v>
      </c>
      <c r="AX177" s="36">
        <f>IFERROR(VLOOKUP($A177,Round46[],5,FALSE), 0)</f>
        <v>0</v>
      </c>
      <c r="AY177" s="36">
        <f>IFERROR(VLOOKUP($A177,Round47[],5,FALSE), 0)</f>
        <v>0</v>
      </c>
      <c r="AZ177" s="36">
        <f>IFERROR(VLOOKUP($A177,Round48[],5,FALSE), 0)</f>
        <v>0</v>
      </c>
      <c r="BA177" s="36">
        <f>IFERROR(VLOOKUP($A177,Round49[],5,FALSE), 0)</f>
        <v>0</v>
      </c>
      <c r="BB177" s="36">
        <f>IFERROR(VLOOKUP($A177,Round50[],5,FALSE), 0)</f>
        <v>0</v>
      </c>
      <c r="BC177" s="36">
        <f>IFERROR(VLOOKUP($A177,Round51[],5,FALSE), 0)</f>
        <v>0</v>
      </c>
      <c r="BD177" s="36">
        <f>IFERROR(VLOOKUP($A177,Round52[],5,FALSE), 0)</f>
        <v>0</v>
      </c>
      <c r="BE177" s="36">
        <f>IFERROR(VLOOKUP($A177,Round53[],5,FALSE), 0)</f>
        <v>0</v>
      </c>
      <c r="BF177" s="36">
        <f>IFERROR(VLOOKUP($A177,Round54[],5,FALSE), 0)</f>
        <v>0</v>
      </c>
      <c r="BG177" s="36">
        <f>IFERROR(VLOOKUP($A177,Round55[],5,FALSE), 0)</f>
        <v>0</v>
      </c>
      <c r="BH177" s="36">
        <f>IFERROR(VLOOKUP($A177,Round56[],5,FALSE), 0)</f>
        <v>0</v>
      </c>
      <c r="BI177" s="36">
        <f>IFERROR(VLOOKUP($A177,Round57[],5,FALSE), 0)</f>
        <v>0</v>
      </c>
      <c r="BJ177" s="36">
        <f>IFERROR(VLOOKUP($A177,Round58[],5,FALSE), 0)</f>
        <v>0</v>
      </c>
      <c r="BK177" s="36">
        <f>IFERROR(VLOOKUP($A177,Round59[],5,FALSE), 0)</f>
        <v>0</v>
      </c>
      <c r="BL177" s="36">
        <f>IFERROR(VLOOKUP($A177,Round60[],5,FALSE), 0)</f>
        <v>0</v>
      </c>
      <c r="BM177" s="36">
        <f>IFERROR(VLOOKUP($A177,Round61[],5,FALSE), 0)</f>
        <v>0</v>
      </c>
      <c r="BN177" s="36">
        <f>IFERROR(VLOOKUP($A177,Round62[],5,FALSE), 0)</f>
        <v>0</v>
      </c>
    </row>
    <row r="178" spans="1:66" ht="22.5" x14ac:dyDescent="0.25">
      <c r="A178" s="1">
        <v>29667</v>
      </c>
      <c r="B178" s="39" t="s">
        <v>218</v>
      </c>
      <c r="C178" s="37">
        <f xml:space="preserve"> SUM(TotalPoints[[#This Row],[دور 1]:[دور 62]])</f>
        <v>1</v>
      </c>
      <c r="D178" s="42">
        <f>COUNTIF(TotalPoints[[#This Row],[دور 1]:[دور 62]], "&gt;0")</f>
        <v>1</v>
      </c>
      <c r="E178" s="36">
        <f>IFERROR(VLOOKUP($A178,Round01[],5,FALSE), 0)</f>
        <v>0</v>
      </c>
      <c r="F178" s="36">
        <f>IFERROR(VLOOKUP($A178,Round02[],5,FALSE), 0)</f>
        <v>0</v>
      </c>
      <c r="G178" s="36">
        <f>IFERROR(VLOOKUP($A178,Round03[],5,FALSE), 0)</f>
        <v>0</v>
      </c>
      <c r="H178" s="36">
        <f>IFERROR(VLOOKUP($A178,Round04[],5,FALSE), 0)</f>
        <v>0</v>
      </c>
      <c r="I178" s="36">
        <f>IFERROR(VLOOKUP($A178,Round05[],5,FALSE), 0)</f>
        <v>0</v>
      </c>
      <c r="J178" s="36">
        <f>IFERROR(VLOOKUP($A178,Round06[],5,FALSE), 0)</f>
        <v>1</v>
      </c>
      <c r="K178" s="36">
        <f>IFERROR(VLOOKUP($A178,Round07[],5,FALSE), 0)</f>
        <v>0</v>
      </c>
      <c r="L178" s="36">
        <f>IFERROR(VLOOKUP($A178,Round08[],5,FALSE), 0)</f>
        <v>0</v>
      </c>
      <c r="M178" s="36">
        <f>IFERROR(VLOOKUP($A178,Round09[],5,FALSE), 0)</f>
        <v>0</v>
      </c>
      <c r="N178" s="36">
        <f>IFERROR(VLOOKUP($A178,Round10[],5,FALSE), 0)</f>
        <v>0</v>
      </c>
      <c r="O178" s="36">
        <f>IFERROR(VLOOKUP($A178,Round11[],5,FALSE), 0)</f>
        <v>0</v>
      </c>
      <c r="P178" s="36">
        <f>IFERROR(VLOOKUP($A178,Round12[],5,FALSE), 0)</f>
        <v>0</v>
      </c>
      <c r="Q178" s="36">
        <f>IFERROR(VLOOKUP($A178,Round13[],5,FALSE), 0)</f>
        <v>0</v>
      </c>
      <c r="R178" s="36">
        <f>IFERROR(VLOOKUP($A178,Round14[],5,FALSE), 0)</f>
        <v>0</v>
      </c>
      <c r="S178" s="36">
        <f>IFERROR(VLOOKUP($A178,Round15[],5,FALSE), 0)</f>
        <v>0</v>
      </c>
      <c r="T178" s="36">
        <f>IFERROR(VLOOKUP($A178,Round16[],5,FALSE), 0)</f>
        <v>0</v>
      </c>
      <c r="U178" s="36">
        <f>IFERROR(VLOOKUP($A178,Round17[],5,FALSE), 0)</f>
        <v>0</v>
      </c>
      <c r="V178" s="36">
        <f>IFERROR(VLOOKUP($A178,Round18[],5,FALSE), 0)</f>
        <v>0</v>
      </c>
      <c r="W178" s="36">
        <f>IFERROR(VLOOKUP($A178,Round19[],5,FALSE), 0)</f>
        <v>0</v>
      </c>
      <c r="X178" s="36">
        <f>IFERROR(VLOOKUP($A178,Round20[],5,FALSE), 0)</f>
        <v>0</v>
      </c>
      <c r="Y178" s="36">
        <f>IFERROR(VLOOKUP($A178,Round21[],5,FALSE), 0)</f>
        <v>0</v>
      </c>
      <c r="Z178" s="36">
        <f>IFERROR(VLOOKUP($A178,Round22[],5,FALSE), 0)</f>
        <v>0</v>
      </c>
      <c r="AA178" s="36">
        <f>IFERROR(VLOOKUP($A178,Round23[],5,FALSE), 0)</f>
        <v>0</v>
      </c>
      <c r="AB178" s="36">
        <f>IFERROR(VLOOKUP($A178,'دور 24'!$A$2:$E$41,5,FALSE), 0)</f>
        <v>0</v>
      </c>
      <c r="AC178" s="36">
        <f>IFERROR(VLOOKUP($A178,Round25[],5,FALSE), 0)</f>
        <v>0</v>
      </c>
      <c r="AD178" s="36">
        <f>IFERROR(VLOOKUP($A178,Round26[],5,FALSE), 0)</f>
        <v>0</v>
      </c>
      <c r="AE178" s="36">
        <f>IFERROR(VLOOKUP($A178,Round27[],5,FALSE), 0)</f>
        <v>0</v>
      </c>
      <c r="AF178" s="36">
        <f>IFERROR(VLOOKUP($A178,Round28[],5,FALSE), 0)</f>
        <v>0</v>
      </c>
      <c r="AG178" s="36">
        <f>IFERROR(VLOOKUP($A178,Round29[],5,FALSE), 0)</f>
        <v>0</v>
      </c>
      <c r="AH178" s="36">
        <f>IFERROR(VLOOKUP($A178,Round30[],5,FALSE), 0)</f>
        <v>0</v>
      </c>
      <c r="AI178" s="36">
        <f>IFERROR(VLOOKUP($A178,Round31[],5,FALSE), 0)</f>
        <v>0</v>
      </c>
      <c r="AJ178" s="36">
        <f>IFERROR(VLOOKUP($A178,Round32[],5,FALSE), 0)</f>
        <v>0</v>
      </c>
      <c r="AK178" s="36">
        <f>IFERROR(VLOOKUP($A178,Round33[],5,FALSE), 0)</f>
        <v>0</v>
      </c>
      <c r="AL178" s="36">
        <f>IFERROR(VLOOKUP($A178,Round34[],5,FALSE), 0)</f>
        <v>0</v>
      </c>
      <c r="AM178" s="36">
        <f>IFERROR(VLOOKUP($A178,Round35[],5,FALSE), 0)</f>
        <v>0</v>
      </c>
      <c r="AN178" s="36">
        <f>IFERROR(VLOOKUP($A178,Round36[],5,FALSE), 0)</f>
        <v>0</v>
      </c>
      <c r="AO178" s="36">
        <f>IFERROR(VLOOKUP($A178,Round37[],5,FALSE), 0)</f>
        <v>0</v>
      </c>
      <c r="AP178" s="36">
        <f>IFERROR(VLOOKUP($A178,Round38[],5,FALSE), 0)</f>
        <v>0</v>
      </c>
      <c r="AQ178" s="36">
        <f>IFERROR(VLOOKUP($A178,Round39[],5,FALSE), 0)</f>
        <v>0</v>
      </c>
      <c r="AR178" s="36">
        <f>IFERROR(VLOOKUP($A178,Round40[],5,FALSE), 0)</f>
        <v>0</v>
      </c>
      <c r="AS178" s="36">
        <f>IFERROR(VLOOKUP($A178,Round41[],5,FALSE), 0)</f>
        <v>0</v>
      </c>
      <c r="AT178" s="36">
        <f>IFERROR(VLOOKUP($A178,Round42[],5,FALSE), 0)</f>
        <v>0</v>
      </c>
      <c r="AU178" s="36">
        <f>IFERROR(VLOOKUP($A178,Round43[],5,FALSE), 0)</f>
        <v>0</v>
      </c>
      <c r="AV178" s="36">
        <f>IFERROR(VLOOKUP($A178,Round44[],5,FALSE), 0)</f>
        <v>0</v>
      </c>
      <c r="AW178" s="36">
        <f>IFERROR(VLOOKUP($A178,Round45[],5,FALSE), 0)</f>
        <v>0</v>
      </c>
      <c r="AX178" s="36">
        <f>IFERROR(VLOOKUP($A178,Round46[],5,FALSE), 0)</f>
        <v>0</v>
      </c>
      <c r="AY178" s="36">
        <f>IFERROR(VLOOKUP($A178,Round47[],5,FALSE), 0)</f>
        <v>0</v>
      </c>
      <c r="AZ178" s="36">
        <f>IFERROR(VLOOKUP($A178,Round48[],5,FALSE), 0)</f>
        <v>0</v>
      </c>
      <c r="BA178" s="36">
        <f>IFERROR(VLOOKUP($A178,Round49[],5,FALSE), 0)</f>
        <v>0</v>
      </c>
      <c r="BB178" s="36">
        <f>IFERROR(VLOOKUP($A178,Round50[],5,FALSE), 0)</f>
        <v>0</v>
      </c>
      <c r="BC178" s="36">
        <f>IFERROR(VLOOKUP($A178,Round51[],5,FALSE), 0)</f>
        <v>0</v>
      </c>
      <c r="BD178" s="36">
        <f>IFERROR(VLOOKUP($A178,Round52[],5,FALSE), 0)</f>
        <v>0</v>
      </c>
      <c r="BE178" s="36">
        <f>IFERROR(VLOOKUP($A178,Round53[],5,FALSE), 0)</f>
        <v>0</v>
      </c>
      <c r="BF178" s="36">
        <f>IFERROR(VLOOKUP($A178,Round54[],5,FALSE), 0)</f>
        <v>0</v>
      </c>
      <c r="BG178" s="36">
        <f>IFERROR(VLOOKUP($A178,Round55[],5,FALSE), 0)</f>
        <v>0</v>
      </c>
      <c r="BH178" s="36">
        <f>IFERROR(VLOOKUP($A178,Round56[],5,FALSE), 0)</f>
        <v>0</v>
      </c>
      <c r="BI178" s="36">
        <f>IFERROR(VLOOKUP($A178,Round57[],5,FALSE), 0)</f>
        <v>0</v>
      </c>
      <c r="BJ178" s="36">
        <f>IFERROR(VLOOKUP($A178,Round58[],5,FALSE), 0)</f>
        <v>0</v>
      </c>
      <c r="BK178" s="36">
        <f>IFERROR(VLOOKUP($A178,Round59[],5,FALSE), 0)</f>
        <v>0</v>
      </c>
      <c r="BL178" s="36">
        <f>IFERROR(VLOOKUP($A178,Round60[],5,FALSE), 0)</f>
        <v>0</v>
      </c>
      <c r="BM178" s="36">
        <f>IFERROR(VLOOKUP($A178,Round61[],5,FALSE), 0)</f>
        <v>0</v>
      </c>
      <c r="BN178" s="36">
        <f>IFERROR(VLOOKUP($A178,Round62[],5,FALSE), 0)</f>
        <v>0</v>
      </c>
    </row>
    <row r="179" spans="1:66" ht="22.5" x14ac:dyDescent="0.25">
      <c r="A179" s="1">
        <v>29654</v>
      </c>
      <c r="B179" s="39" t="s">
        <v>215</v>
      </c>
      <c r="C179" s="37">
        <f xml:space="preserve"> SUM(TotalPoints[[#This Row],[دور 1]:[دور 62]])</f>
        <v>1</v>
      </c>
      <c r="D179" s="42">
        <f>COUNTIF(TotalPoints[[#This Row],[دور 1]:[دور 62]], "&gt;0")</f>
        <v>1</v>
      </c>
      <c r="E179" s="36">
        <f>IFERROR(VLOOKUP($A179,Round01[],5,FALSE), 0)</f>
        <v>0</v>
      </c>
      <c r="F179" s="36">
        <f>IFERROR(VLOOKUP($A179,Round02[],5,FALSE), 0)</f>
        <v>0</v>
      </c>
      <c r="G179" s="36">
        <f>IFERROR(VLOOKUP($A179,Round03[],5,FALSE), 0)</f>
        <v>0</v>
      </c>
      <c r="H179" s="36">
        <f>IFERROR(VLOOKUP($A179,Round04[],5,FALSE), 0)</f>
        <v>0</v>
      </c>
      <c r="I179" s="36">
        <f>IFERROR(VLOOKUP($A179,Round05[],5,FALSE), 0)</f>
        <v>1</v>
      </c>
      <c r="J179" s="36">
        <f>IFERROR(VLOOKUP($A179,Round06[],5,FALSE), 0)</f>
        <v>0</v>
      </c>
      <c r="K179" s="36">
        <f>IFERROR(VLOOKUP($A179,Round07[],5,FALSE), 0)</f>
        <v>0</v>
      </c>
      <c r="L179" s="36">
        <f>IFERROR(VLOOKUP($A179,Round08[],5,FALSE), 0)</f>
        <v>0</v>
      </c>
      <c r="M179" s="36">
        <f>IFERROR(VLOOKUP($A179,Round09[],5,FALSE), 0)</f>
        <v>0</v>
      </c>
      <c r="N179" s="36">
        <f>IFERROR(VLOOKUP($A179,Round10[],5,FALSE), 0)</f>
        <v>0</v>
      </c>
      <c r="O179" s="36">
        <f>IFERROR(VLOOKUP($A179,Round11[],5,FALSE), 0)</f>
        <v>0</v>
      </c>
      <c r="P179" s="36">
        <f>IFERROR(VLOOKUP($A179,Round12[],5,FALSE), 0)</f>
        <v>0</v>
      </c>
      <c r="Q179" s="36">
        <f>IFERROR(VLOOKUP($A179,Round13[],5,FALSE), 0)</f>
        <v>0</v>
      </c>
      <c r="R179" s="36">
        <f>IFERROR(VLOOKUP($A179,Round14[],5,FALSE), 0)</f>
        <v>0</v>
      </c>
      <c r="S179" s="36">
        <f>IFERROR(VLOOKUP($A179,Round15[],5,FALSE), 0)</f>
        <v>0</v>
      </c>
      <c r="T179" s="36">
        <f>IFERROR(VLOOKUP($A179,Round16[],5,FALSE), 0)</f>
        <v>0</v>
      </c>
      <c r="U179" s="36">
        <f>IFERROR(VLOOKUP($A179,Round17[],5,FALSE), 0)</f>
        <v>0</v>
      </c>
      <c r="V179" s="36">
        <f>IFERROR(VLOOKUP($A179,Round18[],5,FALSE), 0)</f>
        <v>0</v>
      </c>
      <c r="W179" s="36">
        <f>IFERROR(VLOOKUP($A179,Round19[],5,FALSE), 0)</f>
        <v>0</v>
      </c>
      <c r="X179" s="36">
        <f>IFERROR(VLOOKUP($A179,Round20[],5,FALSE), 0)</f>
        <v>0</v>
      </c>
      <c r="Y179" s="36">
        <f>IFERROR(VLOOKUP($A179,Round21[],5,FALSE), 0)</f>
        <v>0</v>
      </c>
      <c r="Z179" s="36">
        <f>IFERROR(VLOOKUP($A179,Round22[],5,FALSE), 0)</f>
        <v>0</v>
      </c>
      <c r="AA179" s="36">
        <f>IFERROR(VLOOKUP($A179,Round23[],5,FALSE), 0)</f>
        <v>0</v>
      </c>
      <c r="AB179" s="36">
        <f>IFERROR(VLOOKUP($A179,'دور 24'!$A$2:$E$41,5,FALSE), 0)</f>
        <v>0</v>
      </c>
      <c r="AC179" s="36">
        <f>IFERROR(VLOOKUP($A179,Round25[],5,FALSE), 0)</f>
        <v>0</v>
      </c>
      <c r="AD179" s="36">
        <f>IFERROR(VLOOKUP($A179,Round26[],5,FALSE), 0)</f>
        <v>0</v>
      </c>
      <c r="AE179" s="36">
        <f>IFERROR(VLOOKUP($A179,Round27[],5,FALSE), 0)</f>
        <v>0</v>
      </c>
      <c r="AF179" s="36">
        <f>IFERROR(VLOOKUP($A179,Round28[],5,FALSE), 0)</f>
        <v>0</v>
      </c>
      <c r="AG179" s="36">
        <f>IFERROR(VLOOKUP($A179,Round29[],5,FALSE), 0)</f>
        <v>0</v>
      </c>
      <c r="AH179" s="36">
        <f>IFERROR(VLOOKUP($A179,Round30[],5,FALSE), 0)</f>
        <v>0</v>
      </c>
      <c r="AI179" s="36">
        <f>IFERROR(VLOOKUP($A179,Round31[],5,FALSE), 0)</f>
        <v>0</v>
      </c>
      <c r="AJ179" s="36">
        <f>IFERROR(VLOOKUP($A179,Round32[],5,FALSE), 0)</f>
        <v>0</v>
      </c>
      <c r="AK179" s="36">
        <f>IFERROR(VLOOKUP($A179,Round33[],5,FALSE), 0)</f>
        <v>0</v>
      </c>
      <c r="AL179" s="36">
        <f>IFERROR(VLOOKUP($A179,Round34[],5,FALSE), 0)</f>
        <v>0</v>
      </c>
      <c r="AM179" s="36">
        <f>IFERROR(VLOOKUP($A179,Round35[],5,FALSE), 0)</f>
        <v>0</v>
      </c>
      <c r="AN179" s="36">
        <f>IFERROR(VLOOKUP($A179,Round36[],5,FALSE), 0)</f>
        <v>0</v>
      </c>
      <c r="AO179" s="36">
        <f>IFERROR(VLOOKUP($A179,Round37[],5,FALSE), 0)</f>
        <v>0</v>
      </c>
      <c r="AP179" s="36">
        <f>IFERROR(VLOOKUP($A179,Round38[],5,FALSE), 0)</f>
        <v>0</v>
      </c>
      <c r="AQ179" s="36">
        <f>IFERROR(VLOOKUP($A179,Round39[],5,FALSE), 0)</f>
        <v>0</v>
      </c>
      <c r="AR179" s="36">
        <f>IFERROR(VLOOKUP($A179,Round40[],5,FALSE), 0)</f>
        <v>0</v>
      </c>
      <c r="AS179" s="36">
        <f>IFERROR(VLOOKUP($A179,Round41[],5,FALSE), 0)</f>
        <v>0</v>
      </c>
      <c r="AT179" s="36">
        <f>IFERROR(VLOOKUP($A179,Round42[],5,FALSE), 0)</f>
        <v>0</v>
      </c>
      <c r="AU179" s="36">
        <f>IFERROR(VLOOKUP($A179,Round43[],5,FALSE), 0)</f>
        <v>0</v>
      </c>
      <c r="AV179" s="36">
        <f>IFERROR(VLOOKUP($A179,Round44[],5,FALSE), 0)</f>
        <v>0</v>
      </c>
      <c r="AW179" s="36">
        <f>IFERROR(VLOOKUP($A179,Round45[],5,FALSE), 0)</f>
        <v>0</v>
      </c>
      <c r="AX179" s="36">
        <f>IFERROR(VLOOKUP($A179,Round46[],5,FALSE), 0)</f>
        <v>0</v>
      </c>
      <c r="AY179" s="36">
        <f>IFERROR(VLOOKUP($A179,Round47[],5,FALSE), 0)</f>
        <v>0</v>
      </c>
      <c r="AZ179" s="36">
        <f>IFERROR(VLOOKUP($A179,Round48[],5,FALSE), 0)</f>
        <v>0</v>
      </c>
      <c r="BA179" s="36">
        <f>IFERROR(VLOOKUP($A179,Round49[],5,FALSE), 0)</f>
        <v>0</v>
      </c>
      <c r="BB179" s="36">
        <f>IFERROR(VLOOKUP($A179,Round50[],5,FALSE), 0)</f>
        <v>0</v>
      </c>
      <c r="BC179" s="36">
        <f>IFERROR(VLOOKUP($A179,Round51[],5,FALSE), 0)</f>
        <v>0</v>
      </c>
      <c r="BD179" s="36">
        <f>IFERROR(VLOOKUP($A179,Round52[],5,FALSE), 0)</f>
        <v>0</v>
      </c>
      <c r="BE179" s="36">
        <f>IFERROR(VLOOKUP($A179,Round53[],5,FALSE), 0)</f>
        <v>0</v>
      </c>
      <c r="BF179" s="36">
        <f>IFERROR(VLOOKUP($A179,Round54[],5,FALSE), 0)</f>
        <v>0</v>
      </c>
      <c r="BG179" s="36">
        <f>IFERROR(VLOOKUP($A179,Round55[],5,FALSE), 0)</f>
        <v>0</v>
      </c>
      <c r="BH179" s="36">
        <f>IFERROR(VLOOKUP($A179,Round56[],5,FALSE), 0)</f>
        <v>0</v>
      </c>
      <c r="BI179" s="36">
        <f>IFERROR(VLOOKUP($A179,Round57[],5,FALSE), 0)</f>
        <v>0</v>
      </c>
      <c r="BJ179" s="36">
        <f>IFERROR(VLOOKUP($A179,Round58[],5,FALSE), 0)</f>
        <v>0</v>
      </c>
      <c r="BK179" s="36">
        <f>IFERROR(VLOOKUP($A179,Round59[],5,FALSE), 0)</f>
        <v>0</v>
      </c>
      <c r="BL179" s="36">
        <f>IFERROR(VLOOKUP($A179,Round60[],5,FALSE), 0)</f>
        <v>0</v>
      </c>
      <c r="BM179" s="36">
        <f>IFERROR(VLOOKUP($A179,Round61[],5,FALSE), 0)</f>
        <v>0</v>
      </c>
      <c r="BN179" s="36">
        <f>IFERROR(VLOOKUP($A179,Round62[],5,FALSE), 0)</f>
        <v>0</v>
      </c>
    </row>
    <row r="180" spans="1:66" ht="22.5" x14ac:dyDescent="0.25">
      <c r="A180" s="1">
        <v>29641</v>
      </c>
      <c r="B180" s="39" t="s">
        <v>214</v>
      </c>
      <c r="C180" s="37">
        <f xml:space="preserve"> SUM(TotalPoints[[#This Row],[دور 1]:[دور 62]])</f>
        <v>1</v>
      </c>
      <c r="D180" s="42">
        <f>COUNTIF(TotalPoints[[#This Row],[دور 1]:[دور 62]], "&gt;0")</f>
        <v>1</v>
      </c>
      <c r="E180" s="36">
        <f>IFERROR(VLOOKUP($A180,Round01[],5,FALSE), 0)</f>
        <v>0</v>
      </c>
      <c r="F180" s="36">
        <f>IFERROR(VLOOKUP($A180,Round02[],5,FALSE), 0)</f>
        <v>0</v>
      </c>
      <c r="G180" s="36">
        <f>IFERROR(VLOOKUP($A180,Round03[],5,FALSE), 0)</f>
        <v>0</v>
      </c>
      <c r="H180" s="36">
        <f>IFERROR(VLOOKUP($A180,Round04[],5,FALSE), 0)</f>
        <v>0</v>
      </c>
      <c r="I180" s="36">
        <f>IFERROR(VLOOKUP($A180,Round05[],5,FALSE), 0)</f>
        <v>1</v>
      </c>
      <c r="J180" s="36">
        <f>IFERROR(VLOOKUP($A180,Round06[],5,FALSE), 0)</f>
        <v>0</v>
      </c>
      <c r="K180" s="36">
        <f>IFERROR(VLOOKUP($A180,Round07[],5,FALSE), 0)</f>
        <v>0</v>
      </c>
      <c r="L180" s="36">
        <f>IFERROR(VLOOKUP($A180,Round08[],5,FALSE), 0)</f>
        <v>0</v>
      </c>
      <c r="M180" s="36">
        <f>IFERROR(VLOOKUP($A180,Round09[],5,FALSE), 0)</f>
        <v>0</v>
      </c>
      <c r="N180" s="36">
        <f>IFERROR(VLOOKUP($A180,Round10[],5,FALSE), 0)</f>
        <v>0</v>
      </c>
      <c r="O180" s="36">
        <f>IFERROR(VLOOKUP($A180,Round11[],5,FALSE), 0)</f>
        <v>0</v>
      </c>
      <c r="P180" s="36">
        <f>IFERROR(VLOOKUP($A180,Round12[],5,FALSE), 0)</f>
        <v>0</v>
      </c>
      <c r="Q180" s="36">
        <f>IFERROR(VLOOKUP($A180,Round13[],5,FALSE), 0)</f>
        <v>0</v>
      </c>
      <c r="R180" s="36">
        <f>IFERROR(VLOOKUP($A180,Round14[],5,FALSE), 0)</f>
        <v>0</v>
      </c>
      <c r="S180" s="36">
        <f>IFERROR(VLOOKUP($A180,Round15[],5,FALSE), 0)</f>
        <v>0</v>
      </c>
      <c r="T180" s="36">
        <f>IFERROR(VLOOKUP($A180,Round16[],5,FALSE), 0)</f>
        <v>0</v>
      </c>
      <c r="U180" s="36">
        <f>IFERROR(VLOOKUP($A180,Round17[],5,FALSE), 0)</f>
        <v>0</v>
      </c>
      <c r="V180" s="36">
        <f>IFERROR(VLOOKUP($A180,Round18[],5,FALSE), 0)</f>
        <v>0</v>
      </c>
      <c r="W180" s="36">
        <f>IFERROR(VLOOKUP($A180,Round19[],5,FALSE), 0)</f>
        <v>0</v>
      </c>
      <c r="X180" s="36">
        <f>IFERROR(VLOOKUP($A180,Round20[],5,FALSE), 0)</f>
        <v>0</v>
      </c>
      <c r="Y180" s="36">
        <f>IFERROR(VLOOKUP($A180,Round21[],5,FALSE), 0)</f>
        <v>0</v>
      </c>
      <c r="Z180" s="36">
        <f>IFERROR(VLOOKUP($A180,Round22[],5,FALSE), 0)</f>
        <v>0</v>
      </c>
      <c r="AA180" s="36">
        <f>IFERROR(VLOOKUP($A180,Round23[],5,FALSE), 0)</f>
        <v>0</v>
      </c>
      <c r="AB180" s="36">
        <f>IFERROR(VLOOKUP($A180,'دور 24'!$A$2:$E$41,5,FALSE), 0)</f>
        <v>0</v>
      </c>
      <c r="AC180" s="36">
        <f>IFERROR(VLOOKUP($A180,Round25[],5,FALSE), 0)</f>
        <v>0</v>
      </c>
      <c r="AD180" s="36">
        <f>IFERROR(VLOOKUP($A180,Round26[],5,FALSE), 0)</f>
        <v>0</v>
      </c>
      <c r="AE180" s="36">
        <f>IFERROR(VLOOKUP($A180,Round27[],5,FALSE), 0)</f>
        <v>0</v>
      </c>
      <c r="AF180" s="36">
        <f>IFERROR(VLOOKUP($A180,Round28[],5,FALSE), 0)</f>
        <v>0</v>
      </c>
      <c r="AG180" s="36">
        <f>IFERROR(VLOOKUP($A180,Round29[],5,FALSE), 0)</f>
        <v>0</v>
      </c>
      <c r="AH180" s="36">
        <f>IFERROR(VLOOKUP($A180,Round30[],5,FALSE), 0)</f>
        <v>0</v>
      </c>
      <c r="AI180" s="36">
        <f>IFERROR(VLOOKUP($A180,Round31[],5,FALSE), 0)</f>
        <v>0</v>
      </c>
      <c r="AJ180" s="36">
        <f>IFERROR(VLOOKUP($A180,Round32[],5,FALSE), 0)</f>
        <v>0</v>
      </c>
      <c r="AK180" s="36">
        <f>IFERROR(VLOOKUP($A180,Round33[],5,FALSE), 0)</f>
        <v>0</v>
      </c>
      <c r="AL180" s="36">
        <f>IFERROR(VLOOKUP($A180,Round34[],5,FALSE), 0)</f>
        <v>0</v>
      </c>
      <c r="AM180" s="36">
        <f>IFERROR(VLOOKUP($A180,Round35[],5,FALSE), 0)</f>
        <v>0</v>
      </c>
      <c r="AN180" s="36">
        <f>IFERROR(VLOOKUP($A180,Round36[],5,FALSE), 0)</f>
        <v>0</v>
      </c>
      <c r="AO180" s="36">
        <f>IFERROR(VLOOKUP($A180,Round37[],5,FALSE), 0)</f>
        <v>0</v>
      </c>
      <c r="AP180" s="36">
        <f>IFERROR(VLOOKUP($A180,Round38[],5,FALSE), 0)</f>
        <v>0</v>
      </c>
      <c r="AQ180" s="36">
        <f>IFERROR(VLOOKUP($A180,Round39[],5,FALSE), 0)</f>
        <v>0</v>
      </c>
      <c r="AR180" s="36">
        <f>IFERROR(VLOOKUP($A180,Round40[],5,FALSE), 0)</f>
        <v>0</v>
      </c>
      <c r="AS180" s="36">
        <f>IFERROR(VLOOKUP($A180,Round41[],5,FALSE), 0)</f>
        <v>0</v>
      </c>
      <c r="AT180" s="36">
        <f>IFERROR(VLOOKUP($A180,Round42[],5,FALSE), 0)</f>
        <v>0</v>
      </c>
      <c r="AU180" s="36">
        <f>IFERROR(VLOOKUP($A180,Round43[],5,FALSE), 0)</f>
        <v>0</v>
      </c>
      <c r="AV180" s="36">
        <f>IFERROR(VLOOKUP($A180,Round44[],5,FALSE), 0)</f>
        <v>0</v>
      </c>
      <c r="AW180" s="36">
        <f>IFERROR(VLOOKUP($A180,Round45[],5,FALSE), 0)</f>
        <v>0</v>
      </c>
      <c r="AX180" s="36">
        <f>IFERROR(VLOOKUP($A180,Round46[],5,FALSE), 0)</f>
        <v>0</v>
      </c>
      <c r="AY180" s="36">
        <f>IFERROR(VLOOKUP($A180,Round47[],5,FALSE), 0)</f>
        <v>0</v>
      </c>
      <c r="AZ180" s="36">
        <f>IFERROR(VLOOKUP($A180,Round48[],5,FALSE), 0)</f>
        <v>0</v>
      </c>
      <c r="BA180" s="36">
        <f>IFERROR(VLOOKUP($A180,Round49[],5,FALSE), 0)</f>
        <v>0</v>
      </c>
      <c r="BB180" s="36">
        <f>IFERROR(VLOOKUP($A180,Round50[],5,FALSE), 0)</f>
        <v>0</v>
      </c>
      <c r="BC180" s="36">
        <f>IFERROR(VLOOKUP($A180,Round51[],5,FALSE), 0)</f>
        <v>0</v>
      </c>
      <c r="BD180" s="36">
        <f>IFERROR(VLOOKUP($A180,Round52[],5,FALSE), 0)</f>
        <v>0</v>
      </c>
      <c r="BE180" s="36">
        <f>IFERROR(VLOOKUP($A180,Round53[],5,FALSE), 0)</f>
        <v>0</v>
      </c>
      <c r="BF180" s="36">
        <f>IFERROR(VLOOKUP($A180,Round54[],5,FALSE), 0)</f>
        <v>0</v>
      </c>
      <c r="BG180" s="36">
        <f>IFERROR(VLOOKUP($A180,Round55[],5,FALSE), 0)</f>
        <v>0</v>
      </c>
      <c r="BH180" s="36">
        <f>IFERROR(VLOOKUP($A180,Round56[],5,FALSE), 0)</f>
        <v>0</v>
      </c>
      <c r="BI180" s="36">
        <f>IFERROR(VLOOKUP($A180,Round57[],5,FALSE), 0)</f>
        <v>0</v>
      </c>
      <c r="BJ180" s="36">
        <f>IFERROR(VLOOKUP($A180,Round58[],5,FALSE), 0)</f>
        <v>0</v>
      </c>
      <c r="BK180" s="36">
        <f>IFERROR(VLOOKUP($A180,Round59[],5,FALSE), 0)</f>
        <v>0</v>
      </c>
      <c r="BL180" s="36">
        <f>IFERROR(VLOOKUP($A180,Round60[],5,FALSE), 0)</f>
        <v>0</v>
      </c>
      <c r="BM180" s="36">
        <f>IFERROR(VLOOKUP($A180,Round61[],5,FALSE), 0)</f>
        <v>0</v>
      </c>
      <c r="BN180" s="36">
        <f>IFERROR(VLOOKUP($A180,Round62[],5,FALSE), 0)</f>
        <v>0</v>
      </c>
    </row>
    <row r="181" spans="1:66" ht="22.5" x14ac:dyDescent="0.25">
      <c r="A181" s="1">
        <v>29630</v>
      </c>
      <c r="B181" s="39" t="s">
        <v>204</v>
      </c>
      <c r="C181" s="37">
        <f xml:space="preserve"> SUM(TotalPoints[[#This Row],[دور 1]:[دور 62]])</f>
        <v>1</v>
      </c>
      <c r="D181" s="42">
        <f>COUNTIF(TotalPoints[[#This Row],[دور 1]:[دور 62]], "&gt;0")</f>
        <v>1</v>
      </c>
      <c r="E181" s="36">
        <f>IFERROR(VLOOKUP($A181,Round01[],5,FALSE), 0)</f>
        <v>0</v>
      </c>
      <c r="F181" s="36">
        <f>IFERROR(VLOOKUP($A181,Round02[],5,FALSE), 0)</f>
        <v>0</v>
      </c>
      <c r="G181" s="36">
        <f>IFERROR(VLOOKUP($A181,Round03[],5,FALSE), 0)</f>
        <v>0</v>
      </c>
      <c r="H181" s="36">
        <f>IFERROR(VLOOKUP($A181,Round04[],5,FALSE), 0)</f>
        <v>0</v>
      </c>
      <c r="I181" s="36">
        <f>IFERROR(VLOOKUP($A181,Round05[],5,FALSE), 0)</f>
        <v>1</v>
      </c>
      <c r="J181" s="36">
        <f>IFERROR(VLOOKUP($A181,Round06[],5,FALSE), 0)</f>
        <v>0</v>
      </c>
      <c r="K181" s="36">
        <f>IFERROR(VLOOKUP($A181,Round07[],5,FALSE), 0)</f>
        <v>0</v>
      </c>
      <c r="L181" s="36">
        <f>IFERROR(VLOOKUP($A181,Round08[],5,FALSE), 0)</f>
        <v>0</v>
      </c>
      <c r="M181" s="36">
        <f>IFERROR(VLOOKUP($A181,Round09[],5,FALSE), 0)</f>
        <v>0</v>
      </c>
      <c r="N181" s="36">
        <f>IFERROR(VLOOKUP($A181,Round10[],5,FALSE), 0)</f>
        <v>0</v>
      </c>
      <c r="O181" s="36">
        <f>IFERROR(VLOOKUP($A181,Round11[],5,FALSE), 0)</f>
        <v>0</v>
      </c>
      <c r="P181" s="36">
        <f>IFERROR(VLOOKUP($A181,Round12[],5,FALSE), 0)</f>
        <v>0</v>
      </c>
      <c r="Q181" s="36">
        <f>IFERROR(VLOOKUP($A181,Round13[],5,FALSE), 0)</f>
        <v>0</v>
      </c>
      <c r="R181" s="36">
        <f>IFERROR(VLOOKUP($A181,Round14[],5,FALSE), 0)</f>
        <v>0</v>
      </c>
      <c r="S181" s="36">
        <f>IFERROR(VLOOKUP($A181,Round15[],5,FALSE), 0)</f>
        <v>0</v>
      </c>
      <c r="T181" s="36">
        <f>IFERROR(VLOOKUP($A181,Round16[],5,FALSE), 0)</f>
        <v>0</v>
      </c>
      <c r="U181" s="36">
        <f>IFERROR(VLOOKUP($A181,Round17[],5,FALSE), 0)</f>
        <v>0</v>
      </c>
      <c r="V181" s="36">
        <f>IFERROR(VLOOKUP($A181,Round18[],5,FALSE), 0)</f>
        <v>0</v>
      </c>
      <c r="W181" s="36">
        <f>IFERROR(VLOOKUP($A181,Round19[],5,FALSE), 0)</f>
        <v>0</v>
      </c>
      <c r="X181" s="36">
        <f>IFERROR(VLOOKUP($A181,Round20[],5,FALSE), 0)</f>
        <v>0</v>
      </c>
      <c r="Y181" s="36">
        <f>IFERROR(VLOOKUP($A181,Round21[],5,FALSE), 0)</f>
        <v>0</v>
      </c>
      <c r="Z181" s="36">
        <f>IFERROR(VLOOKUP($A181,Round22[],5,FALSE), 0)</f>
        <v>0</v>
      </c>
      <c r="AA181" s="36">
        <f>IFERROR(VLOOKUP($A181,Round23[],5,FALSE), 0)</f>
        <v>0</v>
      </c>
      <c r="AB181" s="36">
        <f>IFERROR(VLOOKUP($A181,'دور 24'!$A$2:$E$41,5,FALSE), 0)</f>
        <v>0</v>
      </c>
      <c r="AC181" s="36">
        <f>IFERROR(VLOOKUP($A181,Round25[],5,FALSE), 0)</f>
        <v>0</v>
      </c>
      <c r="AD181" s="36">
        <f>IFERROR(VLOOKUP($A181,Round26[],5,FALSE), 0)</f>
        <v>0</v>
      </c>
      <c r="AE181" s="36">
        <f>IFERROR(VLOOKUP($A181,Round27[],5,FALSE), 0)</f>
        <v>0</v>
      </c>
      <c r="AF181" s="36">
        <f>IFERROR(VLOOKUP($A181,Round28[],5,FALSE), 0)</f>
        <v>0</v>
      </c>
      <c r="AG181" s="36">
        <f>IFERROR(VLOOKUP($A181,Round29[],5,FALSE), 0)</f>
        <v>0</v>
      </c>
      <c r="AH181" s="36">
        <f>IFERROR(VLOOKUP($A181,Round30[],5,FALSE), 0)</f>
        <v>0</v>
      </c>
      <c r="AI181" s="36">
        <f>IFERROR(VLOOKUP($A181,Round31[],5,FALSE), 0)</f>
        <v>0</v>
      </c>
      <c r="AJ181" s="36">
        <f>IFERROR(VLOOKUP($A181,Round32[],5,FALSE), 0)</f>
        <v>0</v>
      </c>
      <c r="AK181" s="36">
        <f>IFERROR(VLOOKUP($A181,Round33[],5,FALSE), 0)</f>
        <v>0</v>
      </c>
      <c r="AL181" s="36">
        <f>IFERROR(VLOOKUP($A181,Round34[],5,FALSE), 0)</f>
        <v>0</v>
      </c>
      <c r="AM181" s="36">
        <f>IFERROR(VLOOKUP($A181,Round35[],5,FALSE), 0)</f>
        <v>0</v>
      </c>
      <c r="AN181" s="36">
        <f>IFERROR(VLOOKUP($A181,Round36[],5,FALSE), 0)</f>
        <v>0</v>
      </c>
      <c r="AO181" s="36">
        <f>IFERROR(VLOOKUP($A181,Round37[],5,FALSE), 0)</f>
        <v>0</v>
      </c>
      <c r="AP181" s="36">
        <f>IFERROR(VLOOKUP($A181,Round38[],5,FALSE), 0)</f>
        <v>0</v>
      </c>
      <c r="AQ181" s="36">
        <f>IFERROR(VLOOKUP($A181,Round39[],5,FALSE), 0)</f>
        <v>0</v>
      </c>
      <c r="AR181" s="36">
        <f>IFERROR(VLOOKUP($A181,Round40[],5,FALSE), 0)</f>
        <v>0</v>
      </c>
      <c r="AS181" s="36">
        <f>IFERROR(VLOOKUP($A181,Round41[],5,FALSE), 0)</f>
        <v>0</v>
      </c>
      <c r="AT181" s="36">
        <f>IFERROR(VLOOKUP($A181,Round42[],5,FALSE), 0)</f>
        <v>0</v>
      </c>
      <c r="AU181" s="36">
        <f>IFERROR(VLOOKUP($A181,Round43[],5,FALSE), 0)</f>
        <v>0</v>
      </c>
      <c r="AV181" s="36">
        <f>IFERROR(VLOOKUP($A181,Round44[],5,FALSE), 0)</f>
        <v>0</v>
      </c>
      <c r="AW181" s="36">
        <f>IFERROR(VLOOKUP($A181,Round45[],5,FALSE), 0)</f>
        <v>0</v>
      </c>
      <c r="AX181" s="36">
        <f>IFERROR(VLOOKUP($A181,Round46[],5,FALSE), 0)</f>
        <v>0</v>
      </c>
      <c r="AY181" s="36">
        <f>IFERROR(VLOOKUP($A181,Round47[],5,FALSE), 0)</f>
        <v>0</v>
      </c>
      <c r="AZ181" s="36">
        <f>IFERROR(VLOOKUP($A181,Round48[],5,FALSE), 0)</f>
        <v>0</v>
      </c>
      <c r="BA181" s="36">
        <f>IFERROR(VLOOKUP($A181,Round49[],5,FALSE), 0)</f>
        <v>0</v>
      </c>
      <c r="BB181" s="36">
        <f>IFERROR(VLOOKUP($A181,Round50[],5,FALSE), 0)</f>
        <v>0</v>
      </c>
      <c r="BC181" s="36">
        <f>IFERROR(VLOOKUP($A181,Round51[],5,FALSE), 0)</f>
        <v>0</v>
      </c>
      <c r="BD181" s="36">
        <f>IFERROR(VLOOKUP($A181,Round52[],5,FALSE), 0)</f>
        <v>0</v>
      </c>
      <c r="BE181" s="36">
        <f>IFERROR(VLOOKUP($A181,Round53[],5,FALSE), 0)</f>
        <v>0</v>
      </c>
      <c r="BF181" s="36">
        <f>IFERROR(VLOOKUP($A181,Round54[],5,FALSE), 0)</f>
        <v>0</v>
      </c>
      <c r="BG181" s="36">
        <f>IFERROR(VLOOKUP($A181,Round55[],5,FALSE), 0)</f>
        <v>0</v>
      </c>
      <c r="BH181" s="36">
        <f>IFERROR(VLOOKUP($A181,Round56[],5,FALSE), 0)</f>
        <v>0</v>
      </c>
      <c r="BI181" s="36">
        <f>IFERROR(VLOOKUP($A181,Round57[],5,FALSE), 0)</f>
        <v>0</v>
      </c>
      <c r="BJ181" s="36">
        <f>IFERROR(VLOOKUP($A181,Round58[],5,FALSE), 0)</f>
        <v>0</v>
      </c>
      <c r="BK181" s="36">
        <f>IFERROR(VLOOKUP($A181,Round59[],5,FALSE), 0)</f>
        <v>0</v>
      </c>
      <c r="BL181" s="36">
        <f>IFERROR(VLOOKUP($A181,Round60[],5,FALSE), 0)</f>
        <v>0</v>
      </c>
      <c r="BM181" s="36">
        <f>IFERROR(VLOOKUP($A181,Round61[],5,FALSE), 0)</f>
        <v>0</v>
      </c>
      <c r="BN181" s="36">
        <f>IFERROR(VLOOKUP($A181,Round62[],5,FALSE), 0)</f>
        <v>0</v>
      </c>
    </row>
    <row r="182" spans="1:66" ht="22.5" x14ac:dyDescent="0.25">
      <c r="A182" s="1">
        <v>29613</v>
      </c>
      <c r="B182" s="39" t="s">
        <v>193</v>
      </c>
      <c r="C182" s="37">
        <f xml:space="preserve"> SUM(TotalPoints[[#This Row],[دور 1]:[دور 62]])</f>
        <v>1</v>
      </c>
      <c r="D182" s="42">
        <f>COUNTIF(TotalPoints[[#This Row],[دور 1]:[دور 62]], "&gt;0")</f>
        <v>1</v>
      </c>
      <c r="E182" s="36">
        <f>IFERROR(VLOOKUP($A182,Round01[],5,FALSE), 0)</f>
        <v>0</v>
      </c>
      <c r="F182" s="36">
        <f>IFERROR(VLOOKUP($A182,Round02[],5,FALSE), 0)</f>
        <v>0</v>
      </c>
      <c r="G182" s="36">
        <f>IFERROR(VLOOKUP($A182,Round03[],5,FALSE), 0)</f>
        <v>0</v>
      </c>
      <c r="H182" s="36">
        <f>IFERROR(VLOOKUP($A182,Round04[],5,FALSE), 0)</f>
        <v>1</v>
      </c>
      <c r="I182" s="36">
        <f>IFERROR(VLOOKUP($A182,Round05[],5,FALSE), 0)</f>
        <v>0</v>
      </c>
      <c r="J182" s="36">
        <f>IFERROR(VLOOKUP($A182,Round06[],5,FALSE), 0)</f>
        <v>0</v>
      </c>
      <c r="K182" s="36">
        <f>IFERROR(VLOOKUP($A182,Round07[],5,FALSE), 0)</f>
        <v>0</v>
      </c>
      <c r="L182" s="36">
        <f>IFERROR(VLOOKUP($A182,Round08[],5,FALSE), 0)</f>
        <v>0</v>
      </c>
      <c r="M182" s="36">
        <f>IFERROR(VLOOKUP($A182,Round09[],5,FALSE), 0)</f>
        <v>0</v>
      </c>
      <c r="N182" s="36">
        <f>IFERROR(VLOOKUP($A182,Round10[],5,FALSE), 0)</f>
        <v>0</v>
      </c>
      <c r="O182" s="36">
        <f>IFERROR(VLOOKUP($A182,Round11[],5,FALSE), 0)</f>
        <v>0</v>
      </c>
      <c r="P182" s="36">
        <f>IFERROR(VLOOKUP($A182,Round12[],5,FALSE), 0)</f>
        <v>0</v>
      </c>
      <c r="Q182" s="36">
        <f>IFERROR(VLOOKUP($A182,Round13[],5,FALSE), 0)</f>
        <v>0</v>
      </c>
      <c r="R182" s="36">
        <f>IFERROR(VLOOKUP($A182,Round14[],5,FALSE), 0)</f>
        <v>0</v>
      </c>
      <c r="S182" s="36">
        <f>IFERROR(VLOOKUP($A182,Round15[],5,FALSE), 0)</f>
        <v>0</v>
      </c>
      <c r="T182" s="36">
        <f>IFERROR(VLOOKUP($A182,Round16[],5,FALSE), 0)</f>
        <v>0</v>
      </c>
      <c r="U182" s="36">
        <f>IFERROR(VLOOKUP($A182,Round17[],5,FALSE), 0)</f>
        <v>0</v>
      </c>
      <c r="V182" s="36">
        <f>IFERROR(VLOOKUP($A182,Round18[],5,FALSE), 0)</f>
        <v>0</v>
      </c>
      <c r="W182" s="36">
        <f>IFERROR(VLOOKUP($A182,Round19[],5,FALSE), 0)</f>
        <v>0</v>
      </c>
      <c r="X182" s="36">
        <f>IFERROR(VLOOKUP($A182,Round20[],5,FALSE), 0)</f>
        <v>0</v>
      </c>
      <c r="Y182" s="36">
        <f>IFERROR(VLOOKUP($A182,Round21[],5,FALSE), 0)</f>
        <v>0</v>
      </c>
      <c r="Z182" s="36">
        <f>IFERROR(VLOOKUP($A182,Round22[],5,FALSE), 0)</f>
        <v>0</v>
      </c>
      <c r="AA182" s="36">
        <f>IFERROR(VLOOKUP($A182,Round23[],5,FALSE), 0)</f>
        <v>0</v>
      </c>
      <c r="AB182" s="36">
        <f>IFERROR(VLOOKUP($A182,'دور 24'!$A$2:$E$41,5,FALSE), 0)</f>
        <v>0</v>
      </c>
      <c r="AC182" s="36">
        <f>IFERROR(VLOOKUP($A182,Round25[],5,FALSE), 0)</f>
        <v>0</v>
      </c>
      <c r="AD182" s="36">
        <f>IFERROR(VLOOKUP($A182,Round26[],5,FALSE), 0)</f>
        <v>0</v>
      </c>
      <c r="AE182" s="36">
        <f>IFERROR(VLOOKUP($A182,Round27[],5,FALSE), 0)</f>
        <v>0</v>
      </c>
      <c r="AF182" s="36">
        <f>IFERROR(VLOOKUP($A182,Round28[],5,FALSE), 0)</f>
        <v>0</v>
      </c>
      <c r="AG182" s="36">
        <f>IFERROR(VLOOKUP($A182,Round29[],5,FALSE), 0)</f>
        <v>0</v>
      </c>
      <c r="AH182" s="36">
        <f>IFERROR(VLOOKUP($A182,Round30[],5,FALSE), 0)</f>
        <v>0</v>
      </c>
      <c r="AI182" s="36">
        <f>IFERROR(VLOOKUP($A182,Round31[],5,FALSE), 0)</f>
        <v>0</v>
      </c>
      <c r="AJ182" s="36">
        <f>IFERROR(VLOOKUP($A182,Round32[],5,FALSE), 0)</f>
        <v>0</v>
      </c>
      <c r="AK182" s="36">
        <f>IFERROR(VLOOKUP($A182,Round33[],5,FALSE), 0)</f>
        <v>0</v>
      </c>
      <c r="AL182" s="36">
        <f>IFERROR(VLOOKUP($A182,Round34[],5,FALSE), 0)</f>
        <v>0</v>
      </c>
      <c r="AM182" s="36">
        <f>IFERROR(VLOOKUP($A182,Round35[],5,FALSE), 0)</f>
        <v>0</v>
      </c>
      <c r="AN182" s="36">
        <f>IFERROR(VLOOKUP($A182,Round36[],5,FALSE), 0)</f>
        <v>0</v>
      </c>
      <c r="AO182" s="36">
        <f>IFERROR(VLOOKUP($A182,Round37[],5,FALSE), 0)</f>
        <v>0</v>
      </c>
      <c r="AP182" s="36">
        <f>IFERROR(VLOOKUP($A182,Round38[],5,FALSE), 0)</f>
        <v>0</v>
      </c>
      <c r="AQ182" s="36">
        <f>IFERROR(VLOOKUP($A182,Round39[],5,FALSE), 0)</f>
        <v>0</v>
      </c>
      <c r="AR182" s="36">
        <f>IFERROR(VLOOKUP($A182,Round40[],5,FALSE), 0)</f>
        <v>0</v>
      </c>
      <c r="AS182" s="36">
        <f>IFERROR(VLOOKUP($A182,Round41[],5,FALSE), 0)</f>
        <v>0</v>
      </c>
      <c r="AT182" s="36">
        <f>IFERROR(VLOOKUP($A182,Round42[],5,FALSE), 0)</f>
        <v>0</v>
      </c>
      <c r="AU182" s="36">
        <f>IFERROR(VLOOKUP($A182,Round43[],5,FALSE), 0)</f>
        <v>0</v>
      </c>
      <c r="AV182" s="36">
        <f>IFERROR(VLOOKUP($A182,Round44[],5,FALSE), 0)</f>
        <v>0</v>
      </c>
      <c r="AW182" s="36">
        <f>IFERROR(VLOOKUP($A182,Round45[],5,FALSE), 0)</f>
        <v>0</v>
      </c>
      <c r="AX182" s="36">
        <f>IFERROR(VLOOKUP($A182,Round46[],5,FALSE), 0)</f>
        <v>0</v>
      </c>
      <c r="AY182" s="36">
        <f>IFERROR(VLOOKUP($A182,Round47[],5,FALSE), 0)</f>
        <v>0</v>
      </c>
      <c r="AZ182" s="36">
        <f>IFERROR(VLOOKUP($A182,Round48[],5,FALSE), 0)</f>
        <v>0</v>
      </c>
      <c r="BA182" s="36">
        <f>IFERROR(VLOOKUP($A182,Round49[],5,FALSE), 0)</f>
        <v>0</v>
      </c>
      <c r="BB182" s="36">
        <f>IFERROR(VLOOKUP($A182,Round50[],5,FALSE), 0)</f>
        <v>0</v>
      </c>
      <c r="BC182" s="36">
        <f>IFERROR(VLOOKUP($A182,Round51[],5,FALSE), 0)</f>
        <v>0</v>
      </c>
      <c r="BD182" s="36">
        <f>IFERROR(VLOOKUP($A182,Round52[],5,FALSE), 0)</f>
        <v>0</v>
      </c>
      <c r="BE182" s="36">
        <f>IFERROR(VLOOKUP($A182,Round53[],5,FALSE), 0)</f>
        <v>0</v>
      </c>
      <c r="BF182" s="36">
        <f>IFERROR(VLOOKUP($A182,Round54[],5,FALSE), 0)</f>
        <v>0</v>
      </c>
      <c r="BG182" s="36">
        <f>IFERROR(VLOOKUP($A182,Round55[],5,FALSE), 0)</f>
        <v>0</v>
      </c>
      <c r="BH182" s="36">
        <f>IFERROR(VLOOKUP($A182,Round56[],5,FALSE), 0)</f>
        <v>0</v>
      </c>
      <c r="BI182" s="36">
        <f>IFERROR(VLOOKUP($A182,Round57[],5,FALSE), 0)</f>
        <v>0</v>
      </c>
      <c r="BJ182" s="36">
        <f>IFERROR(VLOOKUP($A182,Round58[],5,FALSE), 0)</f>
        <v>0</v>
      </c>
      <c r="BK182" s="36">
        <f>IFERROR(VLOOKUP($A182,Round59[],5,FALSE), 0)</f>
        <v>0</v>
      </c>
      <c r="BL182" s="36">
        <f>IFERROR(VLOOKUP($A182,Round60[],5,FALSE), 0)</f>
        <v>0</v>
      </c>
      <c r="BM182" s="36">
        <f>IFERROR(VLOOKUP($A182,Round61[],5,FALSE), 0)</f>
        <v>0</v>
      </c>
      <c r="BN182" s="36">
        <f>IFERROR(VLOOKUP($A182,Round62[],5,FALSE), 0)</f>
        <v>0</v>
      </c>
    </row>
    <row r="183" spans="1:66" ht="22.5" x14ac:dyDescent="0.25">
      <c r="A183" s="1">
        <v>29550</v>
      </c>
      <c r="B183" s="39" t="s">
        <v>184</v>
      </c>
      <c r="C183" s="37">
        <f xml:space="preserve"> SUM(TotalPoints[[#This Row],[دور 1]:[دور 62]])</f>
        <v>1</v>
      </c>
      <c r="D183" s="42">
        <f>COUNTIF(TotalPoints[[#This Row],[دور 1]:[دور 62]], "&gt;0")</f>
        <v>1</v>
      </c>
      <c r="E183" s="36">
        <f>IFERROR(VLOOKUP($A183,Round01[],5,FALSE), 0)</f>
        <v>0</v>
      </c>
      <c r="F183" s="36">
        <f>IFERROR(VLOOKUP($A183,Round02[],5,FALSE), 0)</f>
        <v>0</v>
      </c>
      <c r="G183" s="36">
        <f>IFERROR(VLOOKUP($A183,Round03[],5,FALSE), 0)</f>
        <v>1</v>
      </c>
      <c r="H183" s="36">
        <f>IFERROR(VLOOKUP($A183,Round04[],5,FALSE), 0)</f>
        <v>0</v>
      </c>
      <c r="I183" s="36">
        <f>IFERROR(VLOOKUP($A183,Round05[],5,FALSE), 0)</f>
        <v>0</v>
      </c>
      <c r="J183" s="36">
        <f>IFERROR(VLOOKUP($A183,Round06[],5,FALSE), 0)</f>
        <v>0</v>
      </c>
      <c r="K183" s="1">
        <f>IFERROR(VLOOKUP($A183,Round07[],5,FALSE), 0)</f>
        <v>0</v>
      </c>
      <c r="L183" s="1">
        <f>IFERROR(VLOOKUP($A183,Round08[],5,FALSE), 0)</f>
        <v>0</v>
      </c>
      <c r="M183" s="1">
        <f>IFERROR(VLOOKUP($A183,Round09[],5,FALSE), 0)</f>
        <v>0</v>
      </c>
      <c r="N183" s="1">
        <f>IFERROR(VLOOKUP($A183,Round10[],5,FALSE), 0)</f>
        <v>0</v>
      </c>
      <c r="O183" s="1">
        <f>IFERROR(VLOOKUP($A183,Round11[],5,FALSE), 0)</f>
        <v>0</v>
      </c>
      <c r="P183" s="1">
        <f>IFERROR(VLOOKUP($A183,Round12[],5,FALSE), 0)</f>
        <v>0</v>
      </c>
      <c r="Q183" s="1">
        <f>IFERROR(VLOOKUP($A183,Round13[],5,FALSE), 0)</f>
        <v>0</v>
      </c>
      <c r="R183" s="1">
        <f>IFERROR(VLOOKUP($A183,Round14[],5,FALSE), 0)</f>
        <v>0</v>
      </c>
      <c r="S183" s="1">
        <f>IFERROR(VLOOKUP($A183,Round15[],5,FALSE), 0)</f>
        <v>0</v>
      </c>
      <c r="T183" s="1">
        <f>IFERROR(VLOOKUP($A183,Round16[],5,FALSE), 0)</f>
        <v>0</v>
      </c>
      <c r="U183" s="1">
        <f>IFERROR(VLOOKUP($A183,Round17[],5,FALSE), 0)</f>
        <v>0</v>
      </c>
      <c r="V183" s="1">
        <f>IFERROR(VLOOKUP($A183,Round18[],5,FALSE), 0)</f>
        <v>0</v>
      </c>
      <c r="W183" s="1">
        <f>IFERROR(VLOOKUP($A183,Round19[],5,FALSE), 0)</f>
        <v>0</v>
      </c>
      <c r="X183" s="1">
        <f>IFERROR(VLOOKUP($A183,Round20[],5,FALSE), 0)</f>
        <v>0</v>
      </c>
      <c r="Y183" s="1">
        <f>IFERROR(VLOOKUP($A183,Round21[],5,FALSE), 0)</f>
        <v>0</v>
      </c>
      <c r="Z183" s="1">
        <f>IFERROR(VLOOKUP($A183,Round22[],5,FALSE), 0)</f>
        <v>0</v>
      </c>
      <c r="AA183" s="1">
        <f>IFERROR(VLOOKUP($A183,Round23[],5,FALSE), 0)</f>
        <v>0</v>
      </c>
      <c r="AB183" s="1">
        <f>IFERROR(VLOOKUP($A183,'دور 24'!$A$2:$E$41,5,FALSE), 0)</f>
        <v>0</v>
      </c>
      <c r="AC183" s="1">
        <f>IFERROR(VLOOKUP($A183,Round25[],5,FALSE), 0)</f>
        <v>0</v>
      </c>
      <c r="AD183" s="1">
        <f>IFERROR(VLOOKUP($A183,Round26[],5,FALSE), 0)</f>
        <v>0</v>
      </c>
      <c r="AE183" s="1">
        <f>IFERROR(VLOOKUP($A183,Round27[],5,FALSE), 0)</f>
        <v>0</v>
      </c>
      <c r="AF183" s="1">
        <f>IFERROR(VLOOKUP($A183,Round28[],5,FALSE), 0)</f>
        <v>0</v>
      </c>
      <c r="AG183" s="1">
        <f>IFERROR(VLOOKUP($A183,Round29[],5,FALSE), 0)</f>
        <v>0</v>
      </c>
      <c r="AH183" s="1">
        <f>IFERROR(VLOOKUP($A183,Round30[],5,FALSE), 0)</f>
        <v>0</v>
      </c>
      <c r="AI183" s="1">
        <f>IFERROR(VLOOKUP($A183,Round31[],5,FALSE), 0)</f>
        <v>0</v>
      </c>
      <c r="AJ183" s="1">
        <f>IFERROR(VLOOKUP($A183,Round32[],5,FALSE), 0)</f>
        <v>0</v>
      </c>
      <c r="AK183" s="1">
        <f>IFERROR(VLOOKUP($A183,Round33[],5,FALSE), 0)</f>
        <v>0</v>
      </c>
      <c r="AL183" s="1">
        <f>IFERROR(VLOOKUP($A183,Round34[],5,FALSE), 0)</f>
        <v>0</v>
      </c>
      <c r="AM183" s="1">
        <f>IFERROR(VLOOKUP($A183,Round35[],5,FALSE), 0)</f>
        <v>0</v>
      </c>
      <c r="AN183" s="1">
        <f>IFERROR(VLOOKUP($A183,Round36[],5,FALSE), 0)</f>
        <v>0</v>
      </c>
      <c r="AO183" s="1">
        <f>IFERROR(VLOOKUP($A183,Round37[],5,FALSE), 0)</f>
        <v>0</v>
      </c>
      <c r="AP183" s="1">
        <f>IFERROR(VLOOKUP($A183,Round38[],5,FALSE), 0)</f>
        <v>0</v>
      </c>
      <c r="AQ183" s="1">
        <f>IFERROR(VLOOKUP($A183,Round39[],5,FALSE), 0)</f>
        <v>0</v>
      </c>
      <c r="AR183" s="1">
        <f>IFERROR(VLOOKUP($A183,Round40[],5,FALSE), 0)</f>
        <v>0</v>
      </c>
      <c r="AS183" s="1">
        <f>IFERROR(VLOOKUP($A183,Round41[],5,FALSE), 0)</f>
        <v>0</v>
      </c>
      <c r="AT183" s="1">
        <f>IFERROR(VLOOKUP($A183,Round42[],5,FALSE), 0)</f>
        <v>0</v>
      </c>
      <c r="AU183" s="1">
        <f>IFERROR(VLOOKUP($A183,Round43[],5,FALSE), 0)</f>
        <v>0</v>
      </c>
      <c r="AV183" s="1">
        <f>IFERROR(VLOOKUP($A183,Round44[],5,FALSE), 0)</f>
        <v>0</v>
      </c>
      <c r="AW183" s="1">
        <f>IFERROR(VLOOKUP($A183,Round45[],5,FALSE), 0)</f>
        <v>0</v>
      </c>
      <c r="AX183" s="1">
        <f>IFERROR(VLOOKUP($A183,Round46[],5,FALSE), 0)</f>
        <v>0</v>
      </c>
      <c r="AY183" s="1">
        <f>IFERROR(VLOOKUP($A183,Round47[],5,FALSE), 0)</f>
        <v>0</v>
      </c>
      <c r="AZ183" s="1">
        <f>IFERROR(VLOOKUP($A183,Round48[],5,FALSE), 0)</f>
        <v>0</v>
      </c>
      <c r="BA183" s="1">
        <f>IFERROR(VLOOKUP($A183,Round49[],5,FALSE), 0)</f>
        <v>0</v>
      </c>
      <c r="BB183" s="1">
        <f>IFERROR(VLOOKUP($A183,Round50[],5,FALSE), 0)</f>
        <v>0</v>
      </c>
      <c r="BC183" s="1">
        <f>IFERROR(VLOOKUP($A183,Round51[],5,FALSE), 0)</f>
        <v>0</v>
      </c>
      <c r="BD183" s="1">
        <f>IFERROR(VLOOKUP($A183,Round52[],5,FALSE), 0)</f>
        <v>0</v>
      </c>
      <c r="BE183" s="1">
        <f>IFERROR(VLOOKUP($A183,Round53[],5,FALSE), 0)</f>
        <v>0</v>
      </c>
      <c r="BF183" s="1">
        <f>IFERROR(VLOOKUP($A183,Round54[],5,FALSE), 0)</f>
        <v>0</v>
      </c>
      <c r="BG183" s="1">
        <f>IFERROR(VLOOKUP($A183,Round55[],5,FALSE), 0)</f>
        <v>0</v>
      </c>
      <c r="BH183" s="1">
        <f>IFERROR(VLOOKUP($A183,Round56[],5,FALSE), 0)</f>
        <v>0</v>
      </c>
      <c r="BI183" s="1">
        <f>IFERROR(VLOOKUP($A183,Round57[],5,FALSE), 0)</f>
        <v>0</v>
      </c>
      <c r="BJ183" s="1">
        <f>IFERROR(VLOOKUP($A183,Round58[],5,FALSE), 0)</f>
        <v>0</v>
      </c>
      <c r="BK183" s="1">
        <f>IFERROR(VLOOKUP($A183,Round59[],5,FALSE), 0)</f>
        <v>0</v>
      </c>
      <c r="BL183" s="1">
        <f>IFERROR(VLOOKUP($A183,Round60[],5,FALSE), 0)</f>
        <v>0</v>
      </c>
      <c r="BM183" s="36">
        <f>IFERROR(VLOOKUP($A183,Round61[],5,FALSE), 0)</f>
        <v>0</v>
      </c>
      <c r="BN183" s="36">
        <f>IFERROR(VLOOKUP($A183,Round62[],5,FALSE), 0)</f>
        <v>0</v>
      </c>
    </row>
    <row r="184" spans="1:66" ht="22.5" x14ac:dyDescent="0.25">
      <c r="A184" s="1">
        <v>29063</v>
      </c>
      <c r="B184" s="39" t="s">
        <v>212</v>
      </c>
      <c r="C184" s="37">
        <f xml:space="preserve"> SUM(TotalPoints[[#This Row],[دور 1]:[دور 62]])</f>
        <v>1</v>
      </c>
      <c r="D184" s="42">
        <f>COUNTIF(TotalPoints[[#This Row],[دور 1]:[دور 62]], "&gt;0")</f>
        <v>1</v>
      </c>
      <c r="E184" s="36">
        <f>IFERROR(VLOOKUP($A184,Round01[],5,FALSE), 0)</f>
        <v>0</v>
      </c>
      <c r="F184" s="36">
        <f>IFERROR(VLOOKUP($A184,Round02[],5,FALSE), 0)</f>
        <v>0</v>
      </c>
      <c r="G184" s="36">
        <f>IFERROR(VLOOKUP($A184,Round03[],5,FALSE), 0)</f>
        <v>0</v>
      </c>
      <c r="H184" s="36">
        <f>IFERROR(VLOOKUP($A184,Round04[],5,FALSE), 0)</f>
        <v>0</v>
      </c>
      <c r="I184" s="36">
        <f>IFERROR(VLOOKUP($A184,Round05[],5,FALSE), 0)</f>
        <v>1</v>
      </c>
      <c r="J184" s="36">
        <f>IFERROR(VLOOKUP($A184,Round06[],5,FALSE), 0)</f>
        <v>0</v>
      </c>
      <c r="K184" s="36">
        <f>IFERROR(VLOOKUP($A184,Round07[],5,FALSE), 0)</f>
        <v>0</v>
      </c>
      <c r="L184" s="36">
        <f>IFERROR(VLOOKUP($A184,Round08[],5,FALSE), 0)</f>
        <v>0</v>
      </c>
      <c r="M184" s="36">
        <f>IFERROR(VLOOKUP($A184,Round09[],5,FALSE), 0)</f>
        <v>0</v>
      </c>
      <c r="N184" s="36">
        <f>IFERROR(VLOOKUP($A184,Round10[],5,FALSE), 0)</f>
        <v>0</v>
      </c>
      <c r="O184" s="36">
        <f>IFERROR(VLOOKUP($A184,Round11[],5,FALSE), 0)</f>
        <v>0</v>
      </c>
      <c r="P184" s="36">
        <f>IFERROR(VLOOKUP($A184,Round12[],5,FALSE), 0)</f>
        <v>0</v>
      </c>
      <c r="Q184" s="36">
        <f>IFERROR(VLOOKUP($A184,Round13[],5,FALSE), 0)</f>
        <v>0</v>
      </c>
      <c r="R184" s="36">
        <f>IFERROR(VLOOKUP($A184,Round14[],5,FALSE), 0)</f>
        <v>0</v>
      </c>
      <c r="S184" s="36">
        <f>IFERROR(VLOOKUP($A184,Round15[],5,FALSE), 0)</f>
        <v>0</v>
      </c>
      <c r="T184" s="36">
        <f>IFERROR(VLOOKUP($A184,Round16[],5,FALSE), 0)</f>
        <v>0</v>
      </c>
      <c r="U184" s="36">
        <f>IFERROR(VLOOKUP($A184,Round17[],5,FALSE), 0)</f>
        <v>0</v>
      </c>
      <c r="V184" s="36">
        <f>IFERROR(VLOOKUP($A184,Round18[],5,FALSE), 0)</f>
        <v>0</v>
      </c>
      <c r="W184" s="36">
        <f>IFERROR(VLOOKUP($A184,Round19[],5,FALSE), 0)</f>
        <v>0</v>
      </c>
      <c r="X184" s="36">
        <f>IFERROR(VLOOKUP($A184,Round20[],5,FALSE), 0)</f>
        <v>0</v>
      </c>
      <c r="Y184" s="36">
        <f>IFERROR(VLOOKUP($A184,Round21[],5,FALSE), 0)</f>
        <v>0</v>
      </c>
      <c r="Z184" s="36">
        <f>IFERROR(VLOOKUP($A184,Round22[],5,FALSE), 0)</f>
        <v>0</v>
      </c>
      <c r="AA184" s="36">
        <f>IFERROR(VLOOKUP($A184,Round23[],5,FALSE), 0)</f>
        <v>0</v>
      </c>
      <c r="AB184" s="36">
        <f>IFERROR(VLOOKUP($A184,'دور 24'!$A$2:$E$41,5,FALSE), 0)</f>
        <v>0</v>
      </c>
      <c r="AC184" s="36">
        <f>IFERROR(VLOOKUP($A184,Round25[],5,FALSE), 0)</f>
        <v>0</v>
      </c>
      <c r="AD184" s="36">
        <f>IFERROR(VLOOKUP($A184,Round26[],5,FALSE), 0)</f>
        <v>0</v>
      </c>
      <c r="AE184" s="36">
        <f>IFERROR(VLOOKUP($A184,Round27[],5,FALSE), 0)</f>
        <v>0</v>
      </c>
      <c r="AF184" s="36">
        <f>IFERROR(VLOOKUP($A184,Round28[],5,FALSE), 0)</f>
        <v>0</v>
      </c>
      <c r="AG184" s="36">
        <f>IFERROR(VLOOKUP($A184,Round29[],5,FALSE), 0)</f>
        <v>0</v>
      </c>
      <c r="AH184" s="36">
        <f>IFERROR(VLOOKUP($A184,Round30[],5,FALSE), 0)</f>
        <v>0</v>
      </c>
      <c r="AI184" s="36">
        <f>IFERROR(VLOOKUP($A184,Round31[],5,FALSE), 0)</f>
        <v>0</v>
      </c>
      <c r="AJ184" s="36">
        <f>IFERROR(VLOOKUP($A184,Round32[],5,FALSE), 0)</f>
        <v>0</v>
      </c>
      <c r="AK184" s="36">
        <f>IFERROR(VLOOKUP($A184,Round33[],5,FALSE), 0)</f>
        <v>0</v>
      </c>
      <c r="AL184" s="36">
        <f>IFERROR(VLOOKUP($A184,Round34[],5,FALSE), 0)</f>
        <v>0</v>
      </c>
      <c r="AM184" s="36">
        <f>IFERROR(VLOOKUP($A184,Round35[],5,FALSE), 0)</f>
        <v>0</v>
      </c>
      <c r="AN184" s="36">
        <f>IFERROR(VLOOKUP($A184,Round36[],5,FALSE), 0)</f>
        <v>0</v>
      </c>
      <c r="AO184" s="36">
        <f>IFERROR(VLOOKUP($A184,Round37[],5,FALSE), 0)</f>
        <v>0</v>
      </c>
      <c r="AP184" s="36">
        <f>IFERROR(VLOOKUP($A184,Round38[],5,FALSE), 0)</f>
        <v>0</v>
      </c>
      <c r="AQ184" s="36">
        <f>IFERROR(VLOOKUP($A184,Round39[],5,FALSE), 0)</f>
        <v>0</v>
      </c>
      <c r="AR184" s="36">
        <f>IFERROR(VLOOKUP($A184,Round40[],5,FALSE), 0)</f>
        <v>0</v>
      </c>
      <c r="AS184" s="36">
        <f>IFERROR(VLOOKUP($A184,Round41[],5,FALSE), 0)</f>
        <v>0</v>
      </c>
      <c r="AT184" s="36">
        <f>IFERROR(VLOOKUP($A184,Round42[],5,FALSE), 0)</f>
        <v>0</v>
      </c>
      <c r="AU184" s="36">
        <f>IFERROR(VLOOKUP($A184,Round43[],5,FALSE), 0)</f>
        <v>0</v>
      </c>
      <c r="AV184" s="36">
        <f>IFERROR(VLOOKUP($A184,Round44[],5,FALSE), 0)</f>
        <v>0</v>
      </c>
      <c r="AW184" s="36">
        <f>IFERROR(VLOOKUP($A184,Round45[],5,FALSE), 0)</f>
        <v>0</v>
      </c>
      <c r="AX184" s="36">
        <f>IFERROR(VLOOKUP($A184,Round46[],5,FALSE), 0)</f>
        <v>0</v>
      </c>
      <c r="AY184" s="36">
        <f>IFERROR(VLOOKUP($A184,Round47[],5,FALSE), 0)</f>
        <v>0</v>
      </c>
      <c r="AZ184" s="36">
        <f>IFERROR(VLOOKUP($A184,Round48[],5,FALSE), 0)</f>
        <v>0</v>
      </c>
      <c r="BA184" s="36">
        <f>IFERROR(VLOOKUP($A184,Round49[],5,FALSE), 0)</f>
        <v>0</v>
      </c>
      <c r="BB184" s="36">
        <f>IFERROR(VLOOKUP($A184,Round50[],5,FALSE), 0)</f>
        <v>0</v>
      </c>
      <c r="BC184" s="36">
        <f>IFERROR(VLOOKUP($A184,Round51[],5,FALSE), 0)</f>
        <v>0</v>
      </c>
      <c r="BD184" s="36">
        <f>IFERROR(VLOOKUP($A184,Round52[],5,FALSE), 0)</f>
        <v>0</v>
      </c>
      <c r="BE184" s="36">
        <f>IFERROR(VLOOKUP($A184,Round53[],5,FALSE), 0)</f>
        <v>0</v>
      </c>
      <c r="BF184" s="36">
        <f>IFERROR(VLOOKUP($A184,Round54[],5,FALSE), 0)</f>
        <v>0</v>
      </c>
      <c r="BG184" s="36">
        <f>IFERROR(VLOOKUP($A184,Round55[],5,FALSE), 0)</f>
        <v>0</v>
      </c>
      <c r="BH184" s="36">
        <f>IFERROR(VLOOKUP($A184,Round56[],5,FALSE), 0)</f>
        <v>0</v>
      </c>
      <c r="BI184" s="36">
        <f>IFERROR(VLOOKUP($A184,Round57[],5,FALSE), 0)</f>
        <v>0</v>
      </c>
      <c r="BJ184" s="36">
        <f>IFERROR(VLOOKUP($A184,Round58[],5,FALSE), 0)</f>
        <v>0</v>
      </c>
      <c r="BK184" s="36">
        <f>IFERROR(VLOOKUP($A184,Round59[],5,FALSE), 0)</f>
        <v>0</v>
      </c>
      <c r="BL184" s="36">
        <f>IFERROR(VLOOKUP($A184,Round60[],5,FALSE), 0)</f>
        <v>0</v>
      </c>
      <c r="BM184" s="36">
        <f>IFERROR(VLOOKUP($A184,Round61[],5,FALSE), 0)</f>
        <v>0</v>
      </c>
      <c r="BN184" s="36">
        <f>IFERROR(VLOOKUP($A184,Round62[],5,FALSE), 0)</f>
        <v>0</v>
      </c>
    </row>
    <row r="185" spans="1:66" ht="22.5" x14ac:dyDescent="0.25">
      <c r="A185" s="1">
        <v>28524</v>
      </c>
      <c r="B185" s="39" t="s">
        <v>185</v>
      </c>
      <c r="C185" s="37">
        <f xml:space="preserve"> SUM(TotalPoints[[#This Row],[دور 1]:[دور 62]])</f>
        <v>1</v>
      </c>
      <c r="D185" s="42">
        <f>COUNTIF(TotalPoints[[#This Row],[دور 1]:[دور 62]], "&gt;0")</f>
        <v>1</v>
      </c>
      <c r="E185" s="36">
        <f>IFERROR(VLOOKUP($A185,Round01[],5,FALSE), 0)</f>
        <v>0</v>
      </c>
      <c r="F185" s="36">
        <f>IFERROR(VLOOKUP($A185,Round02[],5,FALSE), 0)</f>
        <v>0</v>
      </c>
      <c r="G185" s="36">
        <f>IFERROR(VLOOKUP($A185,Round03[],5,FALSE), 0)</f>
        <v>1</v>
      </c>
      <c r="H185" s="36">
        <f>IFERROR(VLOOKUP($A185,Round04[],5,FALSE), 0)</f>
        <v>0</v>
      </c>
      <c r="I185" s="36">
        <f>IFERROR(VLOOKUP($A185,Round05[],5,FALSE), 0)</f>
        <v>0</v>
      </c>
      <c r="J185" s="36">
        <f>IFERROR(VLOOKUP($A185,Round06[],5,FALSE), 0)</f>
        <v>0</v>
      </c>
      <c r="K185" s="36">
        <f>IFERROR(VLOOKUP($A185,Round07[],5,FALSE), 0)</f>
        <v>0</v>
      </c>
      <c r="L185" s="36">
        <f>IFERROR(VLOOKUP($A185,Round08[],5,FALSE), 0)</f>
        <v>0</v>
      </c>
      <c r="M185" s="36">
        <f>IFERROR(VLOOKUP($A185,Round09[],5,FALSE), 0)</f>
        <v>0</v>
      </c>
      <c r="N185" s="36">
        <f>IFERROR(VLOOKUP($A185,Round10[],5,FALSE), 0)</f>
        <v>0</v>
      </c>
      <c r="O185" s="36">
        <f>IFERROR(VLOOKUP($A185,Round11[],5,FALSE), 0)</f>
        <v>0</v>
      </c>
      <c r="P185" s="36">
        <f>IFERROR(VLOOKUP($A185,Round12[],5,FALSE), 0)</f>
        <v>0</v>
      </c>
      <c r="Q185" s="36">
        <f>IFERROR(VLOOKUP($A185,Round13[],5,FALSE), 0)</f>
        <v>0</v>
      </c>
      <c r="R185" s="36">
        <f>IFERROR(VLOOKUP($A185,Round14[],5,FALSE), 0)</f>
        <v>0</v>
      </c>
      <c r="S185" s="36">
        <f>IFERROR(VLOOKUP($A185,Round15[],5,FALSE), 0)</f>
        <v>0</v>
      </c>
      <c r="T185" s="36">
        <f>IFERROR(VLOOKUP($A185,Round16[],5,FALSE), 0)</f>
        <v>0</v>
      </c>
      <c r="U185" s="36">
        <f>IFERROR(VLOOKUP($A185,Round17[],5,FALSE), 0)</f>
        <v>0</v>
      </c>
      <c r="V185" s="36">
        <f>IFERROR(VLOOKUP($A185,Round18[],5,FALSE), 0)</f>
        <v>0</v>
      </c>
      <c r="W185" s="36">
        <f>IFERROR(VLOOKUP($A185,Round19[],5,FALSE), 0)</f>
        <v>0</v>
      </c>
      <c r="X185" s="36">
        <f>IFERROR(VLOOKUP($A185,Round20[],5,FALSE), 0)</f>
        <v>0</v>
      </c>
      <c r="Y185" s="36">
        <f>IFERROR(VLOOKUP($A185,Round21[],5,FALSE), 0)</f>
        <v>0</v>
      </c>
      <c r="Z185" s="36">
        <f>IFERROR(VLOOKUP($A185,Round22[],5,FALSE), 0)</f>
        <v>0</v>
      </c>
      <c r="AA185" s="36">
        <f>IFERROR(VLOOKUP($A185,Round23[],5,FALSE), 0)</f>
        <v>0</v>
      </c>
      <c r="AB185" s="36">
        <f>IFERROR(VLOOKUP($A185,'دور 24'!$A$2:$E$41,5,FALSE), 0)</f>
        <v>0</v>
      </c>
      <c r="AC185" s="36">
        <f>IFERROR(VLOOKUP($A185,Round25[],5,FALSE), 0)</f>
        <v>0</v>
      </c>
      <c r="AD185" s="36">
        <f>IFERROR(VLOOKUP($A185,Round26[],5,FALSE), 0)</f>
        <v>0</v>
      </c>
      <c r="AE185" s="36">
        <f>IFERROR(VLOOKUP($A185,Round27[],5,FALSE), 0)</f>
        <v>0</v>
      </c>
      <c r="AF185" s="36">
        <f>IFERROR(VLOOKUP($A185,Round28[],5,FALSE), 0)</f>
        <v>0</v>
      </c>
      <c r="AG185" s="36">
        <f>IFERROR(VLOOKUP($A185,Round29[],5,FALSE), 0)</f>
        <v>0</v>
      </c>
      <c r="AH185" s="36">
        <f>IFERROR(VLOOKUP($A185,Round30[],5,FALSE), 0)</f>
        <v>0</v>
      </c>
      <c r="AI185" s="36">
        <f>IFERROR(VLOOKUP($A185,Round31[],5,FALSE), 0)</f>
        <v>0</v>
      </c>
      <c r="AJ185" s="36">
        <f>IFERROR(VLOOKUP($A185,Round32[],5,FALSE), 0)</f>
        <v>0</v>
      </c>
      <c r="AK185" s="36">
        <f>IFERROR(VLOOKUP($A185,Round33[],5,FALSE), 0)</f>
        <v>0</v>
      </c>
      <c r="AL185" s="36">
        <f>IFERROR(VLOOKUP($A185,Round34[],5,FALSE), 0)</f>
        <v>0</v>
      </c>
      <c r="AM185" s="36">
        <f>IFERROR(VLOOKUP($A185,Round35[],5,FALSE), 0)</f>
        <v>0</v>
      </c>
      <c r="AN185" s="36">
        <f>IFERROR(VLOOKUP($A185,Round36[],5,FALSE), 0)</f>
        <v>0</v>
      </c>
      <c r="AO185" s="36">
        <f>IFERROR(VLOOKUP($A185,Round37[],5,FALSE), 0)</f>
        <v>0</v>
      </c>
      <c r="AP185" s="36">
        <f>IFERROR(VLOOKUP($A185,Round38[],5,FALSE), 0)</f>
        <v>0</v>
      </c>
      <c r="AQ185" s="36">
        <f>IFERROR(VLOOKUP($A185,Round39[],5,FALSE), 0)</f>
        <v>0</v>
      </c>
      <c r="AR185" s="36">
        <f>IFERROR(VLOOKUP($A185,Round40[],5,FALSE), 0)</f>
        <v>0</v>
      </c>
      <c r="AS185" s="36">
        <f>IFERROR(VLOOKUP($A185,Round41[],5,FALSE), 0)</f>
        <v>0</v>
      </c>
      <c r="AT185" s="36">
        <f>IFERROR(VLOOKUP($A185,Round42[],5,FALSE), 0)</f>
        <v>0</v>
      </c>
      <c r="AU185" s="36">
        <f>IFERROR(VLOOKUP($A185,Round43[],5,FALSE), 0)</f>
        <v>0</v>
      </c>
      <c r="AV185" s="36">
        <f>IFERROR(VLOOKUP($A185,Round44[],5,FALSE), 0)</f>
        <v>0</v>
      </c>
      <c r="AW185" s="36">
        <f>IFERROR(VLOOKUP($A185,Round45[],5,FALSE), 0)</f>
        <v>0</v>
      </c>
      <c r="AX185" s="36">
        <f>IFERROR(VLOOKUP($A185,Round46[],5,FALSE), 0)</f>
        <v>0</v>
      </c>
      <c r="AY185" s="36">
        <f>IFERROR(VLOOKUP($A185,Round47[],5,FALSE), 0)</f>
        <v>0</v>
      </c>
      <c r="AZ185" s="36">
        <f>IFERROR(VLOOKUP($A185,Round48[],5,FALSE), 0)</f>
        <v>0</v>
      </c>
      <c r="BA185" s="36">
        <f>IFERROR(VLOOKUP($A185,Round49[],5,FALSE), 0)</f>
        <v>0</v>
      </c>
      <c r="BB185" s="36">
        <f>IFERROR(VLOOKUP($A185,Round50[],5,FALSE), 0)</f>
        <v>0</v>
      </c>
      <c r="BC185" s="36">
        <f>IFERROR(VLOOKUP($A185,Round51[],5,FALSE), 0)</f>
        <v>0</v>
      </c>
      <c r="BD185" s="36">
        <f>IFERROR(VLOOKUP($A185,Round52[],5,FALSE), 0)</f>
        <v>0</v>
      </c>
      <c r="BE185" s="36">
        <f>IFERROR(VLOOKUP($A185,Round53[],5,FALSE), 0)</f>
        <v>0</v>
      </c>
      <c r="BF185" s="36">
        <f>IFERROR(VLOOKUP($A185,Round54[],5,FALSE), 0)</f>
        <v>0</v>
      </c>
      <c r="BG185" s="36">
        <f>IFERROR(VLOOKUP($A185,Round55[],5,FALSE), 0)</f>
        <v>0</v>
      </c>
      <c r="BH185" s="36">
        <f>IFERROR(VLOOKUP($A185,Round56[],5,FALSE), 0)</f>
        <v>0</v>
      </c>
      <c r="BI185" s="36">
        <f>IFERROR(VLOOKUP($A185,Round57[],5,FALSE), 0)</f>
        <v>0</v>
      </c>
      <c r="BJ185" s="36">
        <f>IFERROR(VLOOKUP($A185,Round58[],5,FALSE), 0)</f>
        <v>0</v>
      </c>
      <c r="BK185" s="36">
        <f>IFERROR(VLOOKUP($A185,Round59[],5,FALSE), 0)</f>
        <v>0</v>
      </c>
      <c r="BL185" s="36">
        <f>IFERROR(VLOOKUP($A185,Round60[],5,FALSE), 0)</f>
        <v>0</v>
      </c>
      <c r="BM185" s="36">
        <f>IFERROR(VLOOKUP($A185,Round61[],5,FALSE), 0)</f>
        <v>0</v>
      </c>
      <c r="BN185" s="36">
        <f>IFERROR(VLOOKUP($A185,Round62[],5,FALSE), 0)</f>
        <v>0</v>
      </c>
    </row>
    <row r="186" spans="1:66" ht="22.5" x14ac:dyDescent="0.25">
      <c r="A186" s="1">
        <v>27369</v>
      </c>
      <c r="B186" s="39" t="s">
        <v>210</v>
      </c>
      <c r="C186" s="37">
        <f xml:space="preserve"> SUM(TotalPoints[[#This Row],[دور 1]:[دور 62]])</f>
        <v>1</v>
      </c>
      <c r="D186" s="42">
        <f>COUNTIF(TotalPoints[[#This Row],[دور 1]:[دور 62]], "&gt;0")</f>
        <v>1</v>
      </c>
      <c r="E186" s="36">
        <f>IFERROR(VLOOKUP($A186,Round01[],5,FALSE), 0)</f>
        <v>0</v>
      </c>
      <c r="F186" s="36">
        <f>IFERROR(VLOOKUP($A186,Round02[],5,FALSE), 0)</f>
        <v>0</v>
      </c>
      <c r="G186" s="36">
        <f>IFERROR(VLOOKUP($A186,Round03[],5,FALSE), 0)</f>
        <v>0</v>
      </c>
      <c r="H186" s="36">
        <f>IFERROR(VLOOKUP($A186,Round04[],5,FALSE), 0)</f>
        <v>0</v>
      </c>
      <c r="I186" s="36">
        <f>IFERROR(VLOOKUP($A186,Round05[],5,FALSE), 0)</f>
        <v>1</v>
      </c>
      <c r="J186" s="36">
        <f>IFERROR(VLOOKUP($A186,Round06[],5,FALSE), 0)</f>
        <v>0</v>
      </c>
      <c r="K186" s="36">
        <f>IFERROR(VLOOKUP($A186,Round07[],5,FALSE), 0)</f>
        <v>0</v>
      </c>
      <c r="L186" s="36">
        <f>IFERROR(VLOOKUP($A186,Round08[],5,FALSE), 0)</f>
        <v>0</v>
      </c>
      <c r="M186" s="36">
        <f>IFERROR(VLOOKUP($A186,Round09[],5,FALSE), 0)</f>
        <v>0</v>
      </c>
      <c r="N186" s="36">
        <f>IFERROR(VLOOKUP($A186,Round10[],5,FALSE), 0)</f>
        <v>0</v>
      </c>
      <c r="O186" s="36">
        <f>IFERROR(VLOOKUP($A186,Round11[],5,FALSE), 0)</f>
        <v>0</v>
      </c>
      <c r="P186" s="36">
        <f>IFERROR(VLOOKUP($A186,Round12[],5,FALSE), 0)</f>
        <v>0</v>
      </c>
      <c r="Q186" s="36">
        <f>IFERROR(VLOOKUP($A186,Round13[],5,FALSE), 0)</f>
        <v>0</v>
      </c>
      <c r="R186" s="36">
        <f>IFERROR(VLOOKUP($A186,Round14[],5,FALSE), 0)</f>
        <v>0</v>
      </c>
      <c r="S186" s="36">
        <f>IFERROR(VLOOKUP($A186,Round15[],5,FALSE), 0)</f>
        <v>0</v>
      </c>
      <c r="T186" s="36">
        <f>IFERROR(VLOOKUP($A186,Round16[],5,FALSE), 0)</f>
        <v>0</v>
      </c>
      <c r="U186" s="36">
        <f>IFERROR(VLOOKUP($A186,Round17[],5,FALSE), 0)</f>
        <v>0</v>
      </c>
      <c r="V186" s="36">
        <f>IFERROR(VLOOKUP($A186,Round18[],5,FALSE), 0)</f>
        <v>0</v>
      </c>
      <c r="W186" s="36">
        <f>IFERROR(VLOOKUP($A186,Round19[],5,FALSE), 0)</f>
        <v>0</v>
      </c>
      <c r="X186" s="36">
        <f>IFERROR(VLOOKUP($A186,Round20[],5,FALSE), 0)</f>
        <v>0</v>
      </c>
      <c r="Y186" s="36">
        <f>IFERROR(VLOOKUP($A186,Round21[],5,FALSE), 0)</f>
        <v>0</v>
      </c>
      <c r="Z186" s="36">
        <f>IFERROR(VLOOKUP($A186,Round22[],5,FALSE), 0)</f>
        <v>0</v>
      </c>
      <c r="AA186" s="36">
        <f>IFERROR(VLOOKUP($A186,Round23[],5,FALSE), 0)</f>
        <v>0</v>
      </c>
      <c r="AB186" s="36">
        <f>IFERROR(VLOOKUP($A186,'دور 24'!$A$2:$E$41,5,FALSE), 0)</f>
        <v>0</v>
      </c>
      <c r="AC186" s="36">
        <f>IFERROR(VLOOKUP($A186,Round25[],5,FALSE), 0)</f>
        <v>0</v>
      </c>
      <c r="AD186" s="36">
        <f>IFERROR(VLOOKUP($A186,Round26[],5,FALSE), 0)</f>
        <v>0</v>
      </c>
      <c r="AE186" s="36">
        <f>IFERROR(VLOOKUP($A186,Round27[],5,FALSE), 0)</f>
        <v>0</v>
      </c>
      <c r="AF186" s="36">
        <f>IFERROR(VLOOKUP($A186,Round28[],5,FALSE), 0)</f>
        <v>0</v>
      </c>
      <c r="AG186" s="36">
        <f>IFERROR(VLOOKUP($A186,Round29[],5,FALSE), 0)</f>
        <v>0</v>
      </c>
      <c r="AH186" s="36">
        <f>IFERROR(VLOOKUP($A186,Round30[],5,FALSE), 0)</f>
        <v>0</v>
      </c>
      <c r="AI186" s="36">
        <f>IFERROR(VLOOKUP($A186,Round31[],5,FALSE), 0)</f>
        <v>0</v>
      </c>
      <c r="AJ186" s="36">
        <f>IFERROR(VLOOKUP($A186,Round32[],5,FALSE), 0)</f>
        <v>0</v>
      </c>
      <c r="AK186" s="36">
        <f>IFERROR(VLOOKUP($A186,Round33[],5,FALSE), 0)</f>
        <v>0</v>
      </c>
      <c r="AL186" s="36">
        <f>IFERROR(VLOOKUP($A186,Round34[],5,FALSE), 0)</f>
        <v>0</v>
      </c>
      <c r="AM186" s="36">
        <f>IFERROR(VLOOKUP($A186,Round35[],5,FALSE), 0)</f>
        <v>0</v>
      </c>
      <c r="AN186" s="36">
        <f>IFERROR(VLOOKUP($A186,Round36[],5,FALSE), 0)</f>
        <v>0</v>
      </c>
      <c r="AO186" s="36">
        <f>IFERROR(VLOOKUP($A186,Round37[],5,FALSE), 0)</f>
        <v>0</v>
      </c>
      <c r="AP186" s="36">
        <f>IFERROR(VLOOKUP($A186,Round38[],5,FALSE), 0)</f>
        <v>0</v>
      </c>
      <c r="AQ186" s="36">
        <f>IFERROR(VLOOKUP($A186,Round39[],5,FALSE), 0)</f>
        <v>0</v>
      </c>
      <c r="AR186" s="36">
        <f>IFERROR(VLOOKUP($A186,Round40[],5,FALSE), 0)</f>
        <v>0</v>
      </c>
      <c r="AS186" s="36">
        <f>IFERROR(VLOOKUP($A186,Round41[],5,FALSE), 0)</f>
        <v>0</v>
      </c>
      <c r="AT186" s="36">
        <f>IFERROR(VLOOKUP($A186,Round42[],5,FALSE), 0)</f>
        <v>0</v>
      </c>
      <c r="AU186" s="36">
        <f>IFERROR(VLOOKUP($A186,Round43[],5,FALSE), 0)</f>
        <v>0</v>
      </c>
      <c r="AV186" s="36">
        <f>IFERROR(VLOOKUP($A186,Round44[],5,FALSE), 0)</f>
        <v>0</v>
      </c>
      <c r="AW186" s="36">
        <f>IFERROR(VLOOKUP($A186,Round45[],5,FALSE), 0)</f>
        <v>0</v>
      </c>
      <c r="AX186" s="36">
        <f>IFERROR(VLOOKUP($A186,Round46[],5,FALSE), 0)</f>
        <v>0</v>
      </c>
      <c r="AY186" s="36">
        <f>IFERROR(VLOOKUP($A186,Round47[],5,FALSE), 0)</f>
        <v>0</v>
      </c>
      <c r="AZ186" s="36">
        <f>IFERROR(VLOOKUP($A186,Round48[],5,FALSE), 0)</f>
        <v>0</v>
      </c>
      <c r="BA186" s="36">
        <f>IFERROR(VLOOKUP($A186,Round49[],5,FALSE), 0)</f>
        <v>0</v>
      </c>
      <c r="BB186" s="36">
        <f>IFERROR(VLOOKUP($A186,Round50[],5,FALSE), 0)</f>
        <v>0</v>
      </c>
      <c r="BC186" s="36">
        <f>IFERROR(VLOOKUP($A186,Round51[],5,FALSE), 0)</f>
        <v>0</v>
      </c>
      <c r="BD186" s="36">
        <f>IFERROR(VLOOKUP($A186,Round52[],5,FALSE), 0)</f>
        <v>0</v>
      </c>
      <c r="BE186" s="36">
        <f>IFERROR(VLOOKUP($A186,Round53[],5,FALSE), 0)</f>
        <v>0</v>
      </c>
      <c r="BF186" s="36">
        <f>IFERROR(VLOOKUP($A186,Round54[],5,FALSE), 0)</f>
        <v>0</v>
      </c>
      <c r="BG186" s="36">
        <f>IFERROR(VLOOKUP($A186,Round55[],5,FALSE), 0)</f>
        <v>0</v>
      </c>
      <c r="BH186" s="36">
        <f>IFERROR(VLOOKUP($A186,Round56[],5,FALSE), 0)</f>
        <v>0</v>
      </c>
      <c r="BI186" s="36">
        <f>IFERROR(VLOOKUP($A186,Round57[],5,FALSE), 0)</f>
        <v>0</v>
      </c>
      <c r="BJ186" s="36">
        <f>IFERROR(VLOOKUP($A186,Round58[],5,FALSE), 0)</f>
        <v>0</v>
      </c>
      <c r="BK186" s="36">
        <f>IFERROR(VLOOKUP($A186,Round59[],5,FALSE), 0)</f>
        <v>0</v>
      </c>
      <c r="BL186" s="36">
        <f>IFERROR(VLOOKUP($A186,Round60[],5,FALSE), 0)</f>
        <v>0</v>
      </c>
      <c r="BM186" s="36">
        <f>IFERROR(VLOOKUP($A186,Round61[],5,FALSE), 0)</f>
        <v>0</v>
      </c>
      <c r="BN186" s="36">
        <f>IFERROR(VLOOKUP($A186,Round62[],5,FALSE), 0)</f>
        <v>0</v>
      </c>
    </row>
    <row r="187" spans="1:66" ht="22.5" x14ac:dyDescent="0.25">
      <c r="A187" s="1">
        <v>27096</v>
      </c>
      <c r="B187" s="39" t="s">
        <v>219</v>
      </c>
      <c r="C187" s="37">
        <f xml:space="preserve"> SUM(TotalPoints[[#This Row],[دور 1]:[دور 62]])</f>
        <v>1</v>
      </c>
      <c r="D187" s="42">
        <f>COUNTIF(TotalPoints[[#This Row],[دور 1]:[دور 62]], "&gt;0")</f>
        <v>1</v>
      </c>
      <c r="E187" s="36">
        <f>IFERROR(VLOOKUP($A187,Round01[],5,FALSE), 0)</f>
        <v>0</v>
      </c>
      <c r="F187" s="36">
        <f>IFERROR(VLOOKUP($A187,Round02[],5,FALSE), 0)</f>
        <v>0</v>
      </c>
      <c r="G187" s="36">
        <f>IFERROR(VLOOKUP($A187,Round03[],5,FALSE), 0)</f>
        <v>0</v>
      </c>
      <c r="H187" s="36">
        <f>IFERROR(VLOOKUP($A187,Round04[],5,FALSE), 0)</f>
        <v>0</v>
      </c>
      <c r="I187" s="36">
        <f>IFERROR(VLOOKUP($A187,Round05[],5,FALSE), 0)</f>
        <v>0</v>
      </c>
      <c r="J187" s="36">
        <f>IFERROR(VLOOKUP($A187,Round06[],5,FALSE), 0)</f>
        <v>1</v>
      </c>
      <c r="K187" s="36">
        <f>IFERROR(VLOOKUP($A187,Round07[],5,FALSE), 0)</f>
        <v>0</v>
      </c>
      <c r="L187" s="36">
        <f>IFERROR(VLOOKUP($A187,Round08[],5,FALSE), 0)</f>
        <v>0</v>
      </c>
      <c r="M187" s="36">
        <f>IFERROR(VLOOKUP($A187,Round09[],5,FALSE), 0)</f>
        <v>0</v>
      </c>
      <c r="N187" s="36">
        <f>IFERROR(VLOOKUP($A187,Round10[],5,FALSE), 0)</f>
        <v>0</v>
      </c>
      <c r="O187" s="36">
        <f>IFERROR(VLOOKUP($A187,Round11[],5,FALSE), 0)</f>
        <v>0</v>
      </c>
      <c r="P187" s="36">
        <f>IFERROR(VLOOKUP($A187,Round12[],5,FALSE), 0)</f>
        <v>0</v>
      </c>
      <c r="Q187" s="36">
        <f>IFERROR(VLOOKUP($A187,Round13[],5,FALSE), 0)</f>
        <v>0</v>
      </c>
      <c r="R187" s="36">
        <f>IFERROR(VLOOKUP($A187,Round14[],5,FALSE), 0)</f>
        <v>0</v>
      </c>
      <c r="S187" s="36">
        <f>IFERROR(VLOOKUP($A187,Round15[],5,FALSE), 0)</f>
        <v>0</v>
      </c>
      <c r="T187" s="36">
        <f>IFERROR(VLOOKUP($A187,Round16[],5,FALSE), 0)</f>
        <v>0</v>
      </c>
      <c r="U187" s="36">
        <f>IFERROR(VLOOKUP($A187,Round17[],5,FALSE), 0)</f>
        <v>0</v>
      </c>
      <c r="V187" s="36">
        <f>IFERROR(VLOOKUP($A187,Round18[],5,FALSE), 0)</f>
        <v>0</v>
      </c>
      <c r="W187" s="36">
        <f>IFERROR(VLOOKUP($A187,Round19[],5,FALSE), 0)</f>
        <v>0</v>
      </c>
      <c r="X187" s="36">
        <f>IFERROR(VLOOKUP($A187,Round20[],5,FALSE), 0)</f>
        <v>0</v>
      </c>
      <c r="Y187" s="36">
        <f>IFERROR(VLOOKUP($A187,Round21[],5,FALSE), 0)</f>
        <v>0</v>
      </c>
      <c r="Z187" s="36">
        <f>IFERROR(VLOOKUP($A187,Round22[],5,FALSE), 0)</f>
        <v>0</v>
      </c>
      <c r="AA187" s="36">
        <f>IFERROR(VLOOKUP($A187,Round23[],5,FALSE), 0)</f>
        <v>0</v>
      </c>
      <c r="AB187" s="36">
        <f>IFERROR(VLOOKUP($A187,'دور 24'!$A$2:$E$41,5,FALSE), 0)</f>
        <v>0</v>
      </c>
      <c r="AC187" s="36">
        <f>IFERROR(VLOOKUP($A187,Round25[],5,FALSE), 0)</f>
        <v>0</v>
      </c>
      <c r="AD187" s="36">
        <f>IFERROR(VLOOKUP($A187,Round26[],5,FALSE), 0)</f>
        <v>0</v>
      </c>
      <c r="AE187" s="36">
        <f>IFERROR(VLOOKUP($A187,Round27[],5,FALSE), 0)</f>
        <v>0</v>
      </c>
      <c r="AF187" s="36">
        <f>IFERROR(VLOOKUP($A187,Round28[],5,FALSE), 0)</f>
        <v>0</v>
      </c>
      <c r="AG187" s="36">
        <f>IFERROR(VLOOKUP($A187,Round29[],5,FALSE), 0)</f>
        <v>0</v>
      </c>
      <c r="AH187" s="36">
        <f>IFERROR(VLOOKUP($A187,Round30[],5,FALSE), 0)</f>
        <v>0</v>
      </c>
      <c r="AI187" s="36">
        <f>IFERROR(VLOOKUP($A187,Round31[],5,FALSE), 0)</f>
        <v>0</v>
      </c>
      <c r="AJ187" s="36">
        <f>IFERROR(VLOOKUP($A187,Round32[],5,FALSE), 0)</f>
        <v>0</v>
      </c>
      <c r="AK187" s="36">
        <f>IFERROR(VLOOKUP($A187,Round33[],5,FALSE), 0)</f>
        <v>0</v>
      </c>
      <c r="AL187" s="36">
        <f>IFERROR(VLOOKUP($A187,Round34[],5,FALSE), 0)</f>
        <v>0</v>
      </c>
      <c r="AM187" s="36">
        <f>IFERROR(VLOOKUP($A187,Round35[],5,FALSE), 0)</f>
        <v>0</v>
      </c>
      <c r="AN187" s="36">
        <f>IFERROR(VLOOKUP($A187,Round36[],5,FALSE), 0)</f>
        <v>0</v>
      </c>
      <c r="AO187" s="36">
        <f>IFERROR(VLOOKUP($A187,Round37[],5,FALSE), 0)</f>
        <v>0</v>
      </c>
      <c r="AP187" s="36">
        <f>IFERROR(VLOOKUP($A187,Round38[],5,FALSE), 0)</f>
        <v>0</v>
      </c>
      <c r="AQ187" s="36">
        <f>IFERROR(VLOOKUP($A187,Round39[],5,FALSE), 0)</f>
        <v>0</v>
      </c>
      <c r="AR187" s="36">
        <f>IFERROR(VLOOKUP($A187,Round40[],5,FALSE), 0)</f>
        <v>0</v>
      </c>
      <c r="AS187" s="36">
        <f>IFERROR(VLOOKUP($A187,Round41[],5,FALSE), 0)</f>
        <v>0</v>
      </c>
      <c r="AT187" s="36">
        <f>IFERROR(VLOOKUP($A187,Round42[],5,FALSE), 0)</f>
        <v>0</v>
      </c>
      <c r="AU187" s="36">
        <f>IFERROR(VLOOKUP($A187,Round43[],5,FALSE), 0)</f>
        <v>0</v>
      </c>
      <c r="AV187" s="36">
        <f>IFERROR(VLOOKUP($A187,Round44[],5,FALSE), 0)</f>
        <v>0</v>
      </c>
      <c r="AW187" s="36">
        <f>IFERROR(VLOOKUP($A187,Round45[],5,FALSE), 0)</f>
        <v>0</v>
      </c>
      <c r="AX187" s="36">
        <f>IFERROR(VLOOKUP($A187,Round46[],5,FALSE), 0)</f>
        <v>0</v>
      </c>
      <c r="AY187" s="36">
        <f>IFERROR(VLOOKUP($A187,Round47[],5,FALSE), 0)</f>
        <v>0</v>
      </c>
      <c r="AZ187" s="36">
        <f>IFERROR(VLOOKUP($A187,Round48[],5,FALSE), 0)</f>
        <v>0</v>
      </c>
      <c r="BA187" s="36">
        <f>IFERROR(VLOOKUP($A187,Round49[],5,FALSE), 0)</f>
        <v>0</v>
      </c>
      <c r="BB187" s="36">
        <f>IFERROR(VLOOKUP($A187,Round50[],5,FALSE), 0)</f>
        <v>0</v>
      </c>
      <c r="BC187" s="36">
        <f>IFERROR(VLOOKUP($A187,Round51[],5,FALSE), 0)</f>
        <v>0</v>
      </c>
      <c r="BD187" s="36">
        <f>IFERROR(VLOOKUP($A187,Round52[],5,FALSE), 0)</f>
        <v>0</v>
      </c>
      <c r="BE187" s="36">
        <f>IFERROR(VLOOKUP($A187,Round53[],5,FALSE), 0)</f>
        <v>0</v>
      </c>
      <c r="BF187" s="36">
        <f>IFERROR(VLOOKUP($A187,Round54[],5,FALSE), 0)</f>
        <v>0</v>
      </c>
      <c r="BG187" s="36">
        <f>IFERROR(VLOOKUP($A187,Round55[],5,FALSE), 0)</f>
        <v>0</v>
      </c>
      <c r="BH187" s="36">
        <f>IFERROR(VLOOKUP($A187,Round56[],5,FALSE), 0)</f>
        <v>0</v>
      </c>
      <c r="BI187" s="36">
        <f>IFERROR(VLOOKUP($A187,Round57[],5,FALSE), 0)</f>
        <v>0</v>
      </c>
      <c r="BJ187" s="36">
        <f>IFERROR(VLOOKUP($A187,Round58[],5,FALSE), 0)</f>
        <v>0</v>
      </c>
      <c r="BK187" s="36">
        <f>IFERROR(VLOOKUP($A187,Round59[],5,FALSE), 0)</f>
        <v>0</v>
      </c>
      <c r="BL187" s="36">
        <f>IFERROR(VLOOKUP($A187,Round60[],5,FALSE), 0)</f>
        <v>0</v>
      </c>
      <c r="BM187" s="36">
        <f>IFERROR(VLOOKUP($A187,Round61[],5,FALSE), 0)</f>
        <v>0</v>
      </c>
      <c r="BN187" s="36">
        <f>IFERROR(VLOOKUP($A187,Round62[],5,FALSE), 0)</f>
        <v>0</v>
      </c>
    </row>
    <row r="188" spans="1:66" ht="22.5" x14ac:dyDescent="0.25">
      <c r="A188" s="1">
        <v>26321</v>
      </c>
      <c r="B188" s="39" t="s">
        <v>188</v>
      </c>
      <c r="C188" s="37">
        <f xml:space="preserve"> SUM(TotalPoints[[#This Row],[دور 1]:[دور 62]])</f>
        <v>1</v>
      </c>
      <c r="D188" s="42">
        <f>COUNTIF(TotalPoints[[#This Row],[دور 1]:[دور 62]], "&gt;0")</f>
        <v>1</v>
      </c>
      <c r="E188" s="36">
        <f>IFERROR(VLOOKUP($A188,Round01[],5,FALSE), 0)</f>
        <v>0</v>
      </c>
      <c r="F188" s="36">
        <f>IFERROR(VLOOKUP($A188,Round02[],5,FALSE), 0)</f>
        <v>0</v>
      </c>
      <c r="G188" s="36">
        <f>IFERROR(VLOOKUP($A188,Round03[],5,FALSE), 0)</f>
        <v>1</v>
      </c>
      <c r="H188" s="36">
        <f>IFERROR(VLOOKUP($A188,Round04[],5,FALSE), 0)</f>
        <v>0</v>
      </c>
      <c r="I188" s="36">
        <f>IFERROR(VLOOKUP($A188,Round05[],5,FALSE), 0)</f>
        <v>0</v>
      </c>
      <c r="J188" s="36">
        <f>IFERROR(VLOOKUP($A188,Round06[],5,FALSE), 0)</f>
        <v>0</v>
      </c>
      <c r="K188" s="36">
        <f>IFERROR(VLOOKUP($A188,Round07[],5,FALSE), 0)</f>
        <v>0</v>
      </c>
      <c r="L188" s="36">
        <f>IFERROR(VLOOKUP($A188,Round08[],5,FALSE), 0)</f>
        <v>0</v>
      </c>
      <c r="M188" s="36">
        <f>IFERROR(VLOOKUP($A188,Round09[],5,FALSE), 0)</f>
        <v>0</v>
      </c>
      <c r="N188" s="36">
        <f>IFERROR(VLOOKUP($A188,Round10[],5,FALSE), 0)</f>
        <v>0</v>
      </c>
      <c r="O188" s="36">
        <f>IFERROR(VLOOKUP($A188,Round11[],5,FALSE), 0)</f>
        <v>0</v>
      </c>
      <c r="P188" s="36">
        <f>IFERROR(VLOOKUP($A188,Round12[],5,FALSE), 0)</f>
        <v>0</v>
      </c>
      <c r="Q188" s="36">
        <f>IFERROR(VLOOKUP($A188,Round13[],5,FALSE), 0)</f>
        <v>0</v>
      </c>
      <c r="R188" s="36">
        <f>IFERROR(VLOOKUP($A188,Round14[],5,FALSE), 0)</f>
        <v>0</v>
      </c>
      <c r="S188" s="36">
        <f>IFERROR(VLOOKUP($A188,Round15[],5,FALSE), 0)</f>
        <v>0</v>
      </c>
      <c r="T188" s="36">
        <f>IFERROR(VLOOKUP($A188,Round16[],5,FALSE), 0)</f>
        <v>0</v>
      </c>
      <c r="U188" s="36">
        <f>IFERROR(VLOOKUP($A188,Round17[],5,FALSE), 0)</f>
        <v>0</v>
      </c>
      <c r="V188" s="36">
        <f>IFERROR(VLOOKUP($A188,Round18[],5,FALSE), 0)</f>
        <v>0</v>
      </c>
      <c r="W188" s="36">
        <f>IFERROR(VLOOKUP($A188,Round19[],5,FALSE), 0)</f>
        <v>0</v>
      </c>
      <c r="X188" s="36">
        <f>IFERROR(VLOOKUP($A188,Round20[],5,FALSE), 0)</f>
        <v>0</v>
      </c>
      <c r="Y188" s="36">
        <f>IFERROR(VLOOKUP($A188,Round21[],5,FALSE), 0)</f>
        <v>0</v>
      </c>
      <c r="Z188" s="36">
        <f>IFERROR(VLOOKUP($A188,Round22[],5,FALSE), 0)</f>
        <v>0</v>
      </c>
      <c r="AA188" s="36">
        <f>IFERROR(VLOOKUP($A188,Round23[],5,FALSE), 0)</f>
        <v>0</v>
      </c>
      <c r="AB188" s="36">
        <f>IFERROR(VLOOKUP($A188,'دور 24'!$A$2:$E$41,5,FALSE), 0)</f>
        <v>0</v>
      </c>
      <c r="AC188" s="36">
        <f>IFERROR(VLOOKUP($A188,Round25[],5,FALSE), 0)</f>
        <v>0</v>
      </c>
      <c r="AD188" s="36">
        <f>IFERROR(VLOOKUP($A188,Round26[],5,FALSE), 0)</f>
        <v>0</v>
      </c>
      <c r="AE188" s="36">
        <f>IFERROR(VLOOKUP($A188,Round27[],5,FALSE), 0)</f>
        <v>0</v>
      </c>
      <c r="AF188" s="36">
        <f>IFERROR(VLOOKUP($A188,Round28[],5,FALSE), 0)</f>
        <v>0</v>
      </c>
      <c r="AG188" s="36">
        <f>IFERROR(VLOOKUP($A188,Round29[],5,FALSE), 0)</f>
        <v>0</v>
      </c>
      <c r="AH188" s="36">
        <f>IFERROR(VLOOKUP($A188,Round30[],5,FALSE), 0)</f>
        <v>0</v>
      </c>
      <c r="AI188" s="36">
        <f>IFERROR(VLOOKUP($A188,Round31[],5,FALSE), 0)</f>
        <v>0</v>
      </c>
      <c r="AJ188" s="36">
        <f>IFERROR(VLOOKUP($A188,Round32[],5,FALSE), 0)</f>
        <v>0</v>
      </c>
      <c r="AK188" s="36">
        <f>IFERROR(VLOOKUP($A188,Round33[],5,FALSE), 0)</f>
        <v>0</v>
      </c>
      <c r="AL188" s="36">
        <f>IFERROR(VLOOKUP($A188,Round34[],5,FALSE), 0)</f>
        <v>0</v>
      </c>
      <c r="AM188" s="36">
        <f>IFERROR(VLOOKUP($A188,Round35[],5,FALSE), 0)</f>
        <v>0</v>
      </c>
      <c r="AN188" s="36">
        <f>IFERROR(VLOOKUP($A188,Round36[],5,FALSE), 0)</f>
        <v>0</v>
      </c>
      <c r="AO188" s="36">
        <f>IFERROR(VLOOKUP($A188,Round37[],5,FALSE), 0)</f>
        <v>0</v>
      </c>
      <c r="AP188" s="36">
        <f>IFERROR(VLOOKUP($A188,Round38[],5,FALSE), 0)</f>
        <v>0</v>
      </c>
      <c r="AQ188" s="36">
        <f>IFERROR(VLOOKUP($A188,Round39[],5,FALSE), 0)</f>
        <v>0</v>
      </c>
      <c r="AR188" s="36">
        <f>IFERROR(VLOOKUP($A188,Round40[],5,FALSE), 0)</f>
        <v>0</v>
      </c>
      <c r="AS188" s="36">
        <f>IFERROR(VLOOKUP($A188,Round41[],5,FALSE), 0)</f>
        <v>0</v>
      </c>
      <c r="AT188" s="36">
        <f>IFERROR(VLOOKUP($A188,Round42[],5,FALSE), 0)</f>
        <v>0</v>
      </c>
      <c r="AU188" s="36">
        <f>IFERROR(VLOOKUP($A188,Round43[],5,FALSE), 0)</f>
        <v>0</v>
      </c>
      <c r="AV188" s="36">
        <f>IFERROR(VLOOKUP($A188,Round44[],5,FALSE), 0)</f>
        <v>0</v>
      </c>
      <c r="AW188" s="36">
        <f>IFERROR(VLOOKUP($A188,Round45[],5,FALSE), 0)</f>
        <v>0</v>
      </c>
      <c r="AX188" s="36">
        <f>IFERROR(VLOOKUP($A188,Round46[],5,FALSE), 0)</f>
        <v>0</v>
      </c>
      <c r="AY188" s="36">
        <f>IFERROR(VLOOKUP($A188,Round47[],5,FALSE), 0)</f>
        <v>0</v>
      </c>
      <c r="AZ188" s="36">
        <f>IFERROR(VLOOKUP($A188,Round48[],5,FALSE), 0)</f>
        <v>0</v>
      </c>
      <c r="BA188" s="36">
        <f>IFERROR(VLOOKUP($A188,Round49[],5,FALSE), 0)</f>
        <v>0</v>
      </c>
      <c r="BB188" s="36">
        <f>IFERROR(VLOOKUP($A188,Round50[],5,FALSE), 0)</f>
        <v>0</v>
      </c>
      <c r="BC188" s="36">
        <f>IFERROR(VLOOKUP($A188,Round51[],5,FALSE), 0)</f>
        <v>0</v>
      </c>
      <c r="BD188" s="36">
        <f>IFERROR(VLOOKUP($A188,Round52[],5,FALSE), 0)</f>
        <v>0</v>
      </c>
      <c r="BE188" s="36">
        <f>IFERROR(VLOOKUP($A188,Round53[],5,FALSE), 0)</f>
        <v>0</v>
      </c>
      <c r="BF188" s="36">
        <f>IFERROR(VLOOKUP($A188,Round54[],5,FALSE), 0)</f>
        <v>0</v>
      </c>
      <c r="BG188" s="36">
        <f>IFERROR(VLOOKUP($A188,Round55[],5,FALSE), 0)</f>
        <v>0</v>
      </c>
      <c r="BH188" s="36">
        <f>IFERROR(VLOOKUP($A188,Round56[],5,FALSE), 0)</f>
        <v>0</v>
      </c>
      <c r="BI188" s="36">
        <f>IFERROR(VLOOKUP($A188,Round57[],5,FALSE), 0)</f>
        <v>0</v>
      </c>
      <c r="BJ188" s="36">
        <f>IFERROR(VLOOKUP($A188,Round58[],5,FALSE), 0)</f>
        <v>0</v>
      </c>
      <c r="BK188" s="36">
        <f>IFERROR(VLOOKUP($A188,Round59[],5,FALSE), 0)</f>
        <v>0</v>
      </c>
      <c r="BL188" s="36">
        <f>IFERROR(VLOOKUP($A188,Round60[],5,FALSE), 0)</f>
        <v>0</v>
      </c>
      <c r="BM188" s="36">
        <f>IFERROR(VLOOKUP($A188,Round61[],5,FALSE), 0)</f>
        <v>0</v>
      </c>
      <c r="BN188" s="36">
        <f>IFERROR(VLOOKUP($A188,Round62[],5,FALSE), 0)</f>
        <v>0</v>
      </c>
    </row>
    <row r="189" spans="1:66" ht="22.5" x14ac:dyDescent="0.25">
      <c r="A189" s="1">
        <v>20683</v>
      </c>
      <c r="B189" s="39" t="s">
        <v>190</v>
      </c>
      <c r="C189" s="37">
        <f xml:space="preserve"> SUM(TotalPoints[[#This Row],[دور 1]:[دور 62]])</f>
        <v>1</v>
      </c>
      <c r="D189" s="42">
        <f>COUNTIF(TotalPoints[[#This Row],[دور 1]:[دور 62]], "&gt;0")</f>
        <v>1</v>
      </c>
      <c r="E189" s="36">
        <f>IFERROR(VLOOKUP($A189,Round01[],5,FALSE), 0)</f>
        <v>0</v>
      </c>
      <c r="F189" s="36">
        <f>IFERROR(VLOOKUP($A189,Round02[],5,FALSE), 0)</f>
        <v>0</v>
      </c>
      <c r="G189" s="36">
        <f>IFERROR(VLOOKUP($A189,Round03[],5,FALSE), 0)</f>
        <v>0</v>
      </c>
      <c r="H189" s="36">
        <f>IFERROR(VLOOKUP($A189,Round04[],5,FALSE), 0)</f>
        <v>1</v>
      </c>
      <c r="I189" s="36">
        <f>IFERROR(VLOOKUP($A189,Round05[],5,FALSE), 0)</f>
        <v>0</v>
      </c>
      <c r="J189" s="36">
        <f>IFERROR(VLOOKUP($A189,Round06[],5,FALSE), 0)</f>
        <v>0</v>
      </c>
      <c r="K189" s="36">
        <f>IFERROR(VLOOKUP($A189,Round07[],5,FALSE), 0)</f>
        <v>0</v>
      </c>
      <c r="L189" s="36">
        <f>IFERROR(VLOOKUP($A189,Round08[],5,FALSE), 0)</f>
        <v>0</v>
      </c>
      <c r="M189" s="36">
        <f>IFERROR(VLOOKUP($A189,Round09[],5,FALSE), 0)</f>
        <v>0</v>
      </c>
      <c r="N189" s="36">
        <f>IFERROR(VLOOKUP($A189,Round10[],5,FALSE), 0)</f>
        <v>0</v>
      </c>
      <c r="O189" s="36">
        <f>IFERROR(VLOOKUP($A189,Round11[],5,FALSE), 0)</f>
        <v>0</v>
      </c>
      <c r="P189" s="36">
        <f>IFERROR(VLOOKUP($A189,Round12[],5,FALSE), 0)</f>
        <v>0</v>
      </c>
      <c r="Q189" s="36">
        <f>IFERROR(VLOOKUP($A189,Round13[],5,FALSE), 0)</f>
        <v>0</v>
      </c>
      <c r="R189" s="36">
        <f>IFERROR(VLOOKUP($A189,Round14[],5,FALSE), 0)</f>
        <v>0</v>
      </c>
      <c r="S189" s="36">
        <f>IFERROR(VLOOKUP($A189,Round15[],5,FALSE), 0)</f>
        <v>0</v>
      </c>
      <c r="T189" s="36">
        <f>IFERROR(VLOOKUP($A189,Round16[],5,FALSE), 0)</f>
        <v>0</v>
      </c>
      <c r="U189" s="36">
        <f>IFERROR(VLOOKUP($A189,Round17[],5,FALSE), 0)</f>
        <v>0</v>
      </c>
      <c r="V189" s="36">
        <f>IFERROR(VLOOKUP($A189,Round18[],5,FALSE), 0)</f>
        <v>0</v>
      </c>
      <c r="W189" s="36">
        <f>IFERROR(VLOOKUP($A189,Round19[],5,FALSE), 0)</f>
        <v>0</v>
      </c>
      <c r="X189" s="36">
        <f>IFERROR(VLOOKUP($A189,Round20[],5,FALSE), 0)</f>
        <v>0</v>
      </c>
      <c r="Y189" s="36">
        <f>IFERROR(VLOOKUP($A189,Round21[],5,FALSE), 0)</f>
        <v>0</v>
      </c>
      <c r="Z189" s="36">
        <f>IFERROR(VLOOKUP($A189,Round22[],5,FALSE), 0)</f>
        <v>0</v>
      </c>
      <c r="AA189" s="36">
        <f>IFERROR(VLOOKUP($A189,Round23[],5,FALSE), 0)</f>
        <v>0</v>
      </c>
      <c r="AB189" s="36">
        <f>IFERROR(VLOOKUP($A189,'دور 24'!$A$2:$E$41,5,FALSE), 0)</f>
        <v>0</v>
      </c>
      <c r="AC189" s="36">
        <f>IFERROR(VLOOKUP($A189,Round25[],5,FALSE), 0)</f>
        <v>0</v>
      </c>
      <c r="AD189" s="36">
        <f>IFERROR(VLOOKUP($A189,Round26[],5,FALSE), 0)</f>
        <v>0</v>
      </c>
      <c r="AE189" s="36">
        <f>IFERROR(VLOOKUP($A189,Round27[],5,FALSE), 0)</f>
        <v>0</v>
      </c>
      <c r="AF189" s="36">
        <f>IFERROR(VLOOKUP($A189,Round28[],5,FALSE), 0)</f>
        <v>0</v>
      </c>
      <c r="AG189" s="36">
        <f>IFERROR(VLOOKUP($A189,Round29[],5,FALSE), 0)</f>
        <v>0</v>
      </c>
      <c r="AH189" s="36">
        <f>IFERROR(VLOOKUP($A189,Round30[],5,FALSE), 0)</f>
        <v>0</v>
      </c>
      <c r="AI189" s="36">
        <f>IFERROR(VLOOKUP($A189,Round31[],5,FALSE), 0)</f>
        <v>0</v>
      </c>
      <c r="AJ189" s="36">
        <f>IFERROR(VLOOKUP($A189,Round32[],5,FALSE), 0)</f>
        <v>0</v>
      </c>
      <c r="AK189" s="36">
        <f>IFERROR(VLOOKUP($A189,Round33[],5,FALSE), 0)</f>
        <v>0</v>
      </c>
      <c r="AL189" s="36">
        <f>IFERROR(VLOOKUP($A189,Round34[],5,FALSE), 0)</f>
        <v>0</v>
      </c>
      <c r="AM189" s="36">
        <f>IFERROR(VLOOKUP($A189,Round35[],5,FALSE), 0)</f>
        <v>0</v>
      </c>
      <c r="AN189" s="36">
        <f>IFERROR(VLOOKUP($A189,Round36[],5,FALSE), 0)</f>
        <v>0</v>
      </c>
      <c r="AO189" s="36">
        <f>IFERROR(VLOOKUP($A189,Round37[],5,FALSE), 0)</f>
        <v>0</v>
      </c>
      <c r="AP189" s="36">
        <f>IFERROR(VLOOKUP($A189,Round38[],5,FALSE), 0)</f>
        <v>0</v>
      </c>
      <c r="AQ189" s="36">
        <f>IFERROR(VLOOKUP($A189,Round39[],5,FALSE), 0)</f>
        <v>0</v>
      </c>
      <c r="AR189" s="36">
        <f>IFERROR(VLOOKUP($A189,Round40[],5,FALSE), 0)</f>
        <v>0</v>
      </c>
      <c r="AS189" s="36">
        <f>IFERROR(VLOOKUP($A189,Round41[],5,FALSE), 0)</f>
        <v>0</v>
      </c>
      <c r="AT189" s="36">
        <f>IFERROR(VLOOKUP($A189,Round42[],5,FALSE), 0)</f>
        <v>0</v>
      </c>
      <c r="AU189" s="36">
        <f>IFERROR(VLOOKUP($A189,Round43[],5,FALSE), 0)</f>
        <v>0</v>
      </c>
      <c r="AV189" s="36">
        <f>IFERROR(VLOOKUP($A189,Round44[],5,FALSE), 0)</f>
        <v>0</v>
      </c>
      <c r="AW189" s="36">
        <f>IFERROR(VLOOKUP($A189,Round45[],5,FALSE), 0)</f>
        <v>0</v>
      </c>
      <c r="AX189" s="36">
        <f>IFERROR(VLOOKUP($A189,Round46[],5,FALSE), 0)</f>
        <v>0</v>
      </c>
      <c r="AY189" s="36">
        <f>IFERROR(VLOOKUP($A189,Round47[],5,FALSE), 0)</f>
        <v>0</v>
      </c>
      <c r="AZ189" s="36">
        <f>IFERROR(VLOOKUP($A189,Round48[],5,FALSE), 0)</f>
        <v>0</v>
      </c>
      <c r="BA189" s="36">
        <f>IFERROR(VLOOKUP($A189,Round49[],5,FALSE), 0)</f>
        <v>0</v>
      </c>
      <c r="BB189" s="36">
        <f>IFERROR(VLOOKUP($A189,Round50[],5,FALSE), 0)</f>
        <v>0</v>
      </c>
      <c r="BC189" s="36">
        <f>IFERROR(VLOOKUP($A189,Round51[],5,FALSE), 0)</f>
        <v>0</v>
      </c>
      <c r="BD189" s="36">
        <f>IFERROR(VLOOKUP($A189,Round52[],5,FALSE), 0)</f>
        <v>0</v>
      </c>
      <c r="BE189" s="36">
        <f>IFERROR(VLOOKUP($A189,Round53[],5,FALSE), 0)</f>
        <v>0</v>
      </c>
      <c r="BF189" s="36">
        <f>IFERROR(VLOOKUP($A189,Round54[],5,FALSE), 0)</f>
        <v>0</v>
      </c>
      <c r="BG189" s="36">
        <f>IFERROR(VLOOKUP($A189,Round55[],5,FALSE), 0)</f>
        <v>0</v>
      </c>
      <c r="BH189" s="36">
        <f>IFERROR(VLOOKUP($A189,Round56[],5,FALSE), 0)</f>
        <v>0</v>
      </c>
      <c r="BI189" s="36">
        <f>IFERROR(VLOOKUP($A189,Round57[],5,FALSE), 0)</f>
        <v>0</v>
      </c>
      <c r="BJ189" s="36">
        <f>IFERROR(VLOOKUP($A189,Round58[],5,FALSE), 0)</f>
        <v>0</v>
      </c>
      <c r="BK189" s="36">
        <f>IFERROR(VLOOKUP($A189,Round59[],5,FALSE), 0)</f>
        <v>0</v>
      </c>
      <c r="BL189" s="36">
        <f>IFERROR(VLOOKUP($A189,Round60[],5,FALSE), 0)</f>
        <v>0</v>
      </c>
      <c r="BM189" s="36">
        <f>IFERROR(VLOOKUP($A189,Round61[],5,FALSE), 0)</f>
        <v>0</v>
      </c>
      <c r="BN189" s="36">
        <f>IFERROR(VLOOKUP($A189,Round62[],5,FALSE), 0)</f>
        <v>0</v>
      </c>
    </row>
    <row r="190" spans="1:66" ht="22.5" x14ac:dyDescent="0.25">
      <c r="A190" s="1">
        <v>20031</v>
      </c>
      <c r="B190" s="39" t="s">
        <v>187</v>
      </c>
      <c r="C190" s="37">
        <f xml:space="preserve"> SUM(TotalPoints[[#This Row],[دور 1]:[دور 62]])</f>
        <v>1</v>
      </c>
      <c r="D190" s="42">
        <f>COUNTIF(TotalPoints[[#This Row],[دور 1]:[دور 62]], "&gt;0")</f>
        <v>1</v>
      </c>
      <c r="E190" s="36">
        <f>IFERROR(VLOOKUP($A190,Round01[],5,FALSE), 0)</f>
        <v>0</v>
      </c>
      <c r="F190" s="36">
        <f>IFERROR(VLOOKUP($A190,Round02[],5,FALSE), 0)</f>
        <v>0</v>
      </c>
      <c r="G190" s="36">
        <f>IFERROR(VLOOKUP($A190,Round03[],5,FALSE), 0)</f>
        <v>0</v>
      </c>
      <c r="H190" s="36">
        <f>IFERROR(VLOOKUP($A190,Round04[],5,FALSE), 0)</f>
        <v>0</v>
      </c>
      <c r="I190" s="36">
        <f>IFERROR(VLOOKUP($A190,Round05[],5,FALSE), 0)</f>
        <v>1</v>
      </c>
      <c r="J190" s="36">
        <f>IFERROR(VLOOKUP($A190,Round06[],5,FALSE), 0)</f>
        <v>0</v>
      </c>
      <c r="K190" s="36">
        <f>IFERROR(VLOOKUP($A190,Round07[],5,FALSE), 0)</f>
        <v>0</v>
      </c>
      <c r="L190" s="36">
        <f>IFERROR(VLOOKUP($A190,Round08[],5,FALSE), 0)</f>
        <v>0</v>
      </c>
      <c r="M190" s="36">
        <f>IFERROR(VLOOKUP($A190,Round09[],5,FALSE), 0)</f>
        <v>0</v>
      </c>
      <c r="N190" s="36">
        <f>IFERROR(VLOOKUP($A190,Round10[],5,FALSE), 0)</f>
        <v>0</v>
      </c>
      <c r="O190" s="36">
        <f>IFERROR(VLOOKUP($A190,Round11[],5,FALSE), 0)</f>
        <v>0</v>
      </c>
      <c r="P190" s="36">
        <f>IFERROR(VLOOKUP($A190,Round12[],5,FALSE), 0)</f>
        <v>0</v>
      </c>
      <c r="Q190" s="36">
        <f>IFERROR(VLOOKUP($A190,Round13[],5,FALSE), 0)</f>
        <v>0</v>
      </c>
      <c r="R190" s="36">
        <f>IFERROR(VLOOKUP($A190,Round14[],5,FALSE), 0)</f>
        <v>0</v>
      </c>
      <c r="S190" s="36">
        <f>IFERROR(VLOOKUP($A190,Round15[],5,FALSE), 0)</f>
        <v>0</v>
      </c>
      <c r="T190" s="36">
        <f>IFERROR(VLOOKUP($A190,Round16[],5,FALSE), 0)</f>
        <v>0</v>
      </c>
      <c r="U190" s="36">
        <f>IFERROR(VLOOKUP($A190,Round17[],5,FALSE), 0)</f>
        <v>0</v>
      </c>
      <c r="V190" s="36">
        <f>IFERROR(VLOOKUP($A190,Round18[],5,FALSE), 0)</f>
        <v>0</v>
      </c>
      <c r="W190" s="36">
        <f>IFERROR(VLOOKUP($A190,Round19[],5,FALSE), 0)</f>
        <v>0</v>
      </c>
      <c r="X190" s="36">
        <f>IFERROR(VLOOKUP($A190,Round20[],5,FALSE), 0)</f>
        <v>0</v>
      </c>
      <c r="Y190" s="36">
        <f>IFERROR(VLOOKUP($A190,Round21[],5,FALSE), 0)</f>
        <v>0</v>
      </c>
      <c r="Z190" s="36">
        <f>IFERROR(VLOOKUP($A190,Round22[],5,FALSE), 0)</f>
        <v>0</v>
      </c>
      <c r="AA190" s="36">
        <f>IFERROR(VLOOKUP($A190,Round23[],5,FALSE), 0)</f>
        <v>0</v>
      </c>
      <c r="AB190" s="36">
        <f>IFERROR(VLOOKUP($A190,'دور 24'!$A$2:$E$41,5,FALSE), 0)</f>
        <v>0</v>
      </c>
      <c r="AC190" s="36">
        <f>IFERROR(VLOOKUP($A190,Round25[],5,FALSE), 0)</f>
        <v>0</v>
      </c>
      <c r="AD190" s="36">
        <f>IFERROR(VLOOKUP($A190,Round26[],5,FALSE), 0)</f>
        <v>0</v>
      </c>
      <c r="AE190" s="36">
        <f>IFERROR(VLOOKUP($A190,Round27[],5,FALSE), 0)</f>
        <v>0</v>
      </c>
      <c r="AF190" s="36">
        <f>IFERROR(VLOOKUP($A190,Round28[],5,FALSE), 0)</f>
        <v>0</v>
      </c>
      <c r="AG190" s="36">
        <f>IFERROR(VLOOKUP($A190,Round29[],5,FALSE), 0)</f>
        <v>0</v>
      </c>
      <c r="AH190" s="36">
        <f>IFERROR(VLOOKUP($A190,Round30[],5,FALSE), 0)</f>
        <v>0</v>
      </c>
      <c r="AI190" s="36">
        <f>IFERROR(VLOOKUP($A190,Round31[],5,FALSE), 0)</f>
        <v>0</v>
      </c>
      <c r="AJ190" s="36">
        <f>IFERROR(VLOOKUP($A190,Round32[],5,FALSE), 0)</f>
        <v>0</v>
      </c>
      <c r="AK190" s="36">
        <f>IFERROR(VLOOKUP($A190,Round33[],5,FALSE), 0)</f>
        <v>0</v>
      </c>
      <c r="AL190" s="36">
        <f>IFERROR(VLOOKUP($A190,Round34[],5,FALSE), 0)</f>
        <v>0</v>
      </c>
      <c r="AM190" s="36">
        <f>IFERROR(VLOOKUP($A190,Round35[],5,FALSE), 0)</f>
        <v>0</v>
      </c>
      <c r="AN190" s="36">
        <f>IFERROR(VLOOKUP($A190,Round36[],5,FALSE), 0)</f>
        <v>0</v>
      </c>
      <c r="AO190" s="36">
        <f>IFERROR(VLOOKUP($A190,Round37[],5,FALSE), 0)</f>
        <v>0</v>
      </c>
      <c r="AP190" s="36">
        <f>IFERROR(VLOOKUP($A190,Round38[],5,FALSE), 0)</f>
        <v>0</v>
      </c>
      <c r="AQ190" s="36">
        <f>IFERROR(VLOOKUP($A190,Round39[],5,FALSE), 0)</f>
        <v>0</v>
      </c>
      <c r="AR190" s="36">
        <f>IFERROR(VLOOKUP($A190,Round40[],5,FALSE), 0)</f>
        <v>0</v>
      </c>
      <c r="AS190" s="36">
        <f>IFERROR(VLOOKUP($A190,Round41[],5,FALSE), 0)</f>
        <v>0</v>
      </c>
      <c r="AT190" s="36">
        <f>IFERROR(VLOOKUP($A190,Round42[],5,FALSE), 0)</f>
        <v>0</v>
      </c>
      <c r="AU190" s="36">
        <f>IFERROR(VLOOKUP($A190,Round43[],5,FALSE), 0)</f>
        <v>0</v>
      </c>
      <c r="AV190" s="36">
        <f>IFERROR(VLOOKUP($A190,Round44[],5,FALSE), 0)</f>
        <v>0</v>
      </c>
      <c r="AW190" s="36">
        <f>IFERROR(VLOOKUP($A190,Round45[],5,FALSE), 0)</f>
        <v>0</v>
      </c>
      <c r="AX190" s="36">
        <f>IFERROR(VLOOKUP($A190,Round46[],5,FALSE), 0)</f>
        <v>0</v>
      </c>
      <c r="AY190" s="36">
        <f>IFERROR(VLOOKUP($A190,Round47[],5,FALSE), 0)</f>
        <v>0</v>
      </c>
      <c r="AZ190" s="36">
        <f>IFERROR(VLOOKUP($A190,Round48[],5,FALSE), 0)</f>
        <v>0</v>
      </c>
      <c r="BA190" s="36">
        <f>IFERROR(VLOOKUP($A190,Round49[],5,FALSE), 0)</f>
        <v>0</v>
      </c>
      <c r="BB190" s="36">
        <f>IFERROR(VLOOKUP($A190,Round50[],5,FALSE), 0)</f>
        <v>0</v>
      </c>
      <c r="BC190" s="36">
        <f>IFERROR(VLOOKUP($A190,Round51[],5,FALSE), 0)</f>
        <v>0</v>
      </c>
      <c r="BD190" s="36">
        <f>IFERROR(VLOOKUP($A190,Round52[],5,FALSE), 0)</f>
        <v>0</v>
      </c>
      <c r="BE190" s="36">
        <f>IFERROR(VLOOKUP($A190,Round53[],5,FALSE), 0)</f>
        <v>0</v>
      </c>
      <c r="BF190" s="36">
        <f>IFERROR(VLOOKUP($A190,Round54[],5,FALSE), 0)</f>
        <v>0</v>
      </c>
      <c r="BG190" s="36">
        <f>IFERROR(VLOOKUP($A190,Round55[],5,FALSE), 0)</f>
        <v>0</v>
      </c>
      <c r="BH190" s="36">
        <f>IFERROR(VLOOKUP($A190,Round56[],5,FALSE), 0)</f>
        <v>0</v>
      </c>
      <c r="BI190" s="36">
        <f>IFERROR(VLOOKUP($A190,Round57[],5,FALSE), 0)</f>
        <v>0</v>
      </c>
      <c r="BJ190" s="36">
        <f>IFERROR(VLOOKUP($A190,Round58[],5,FALSE), 0)</f>
        <v>0</v>
      </c>
      <c r="BK190" s="36">
        <f>IFERROR(VLOOKUP($A190,Round59[],5,FALSE), 0)</f>
        <v>0</v>
      </c>
      <c r="BL190" s="36">
        <f>IFERROR(VLOOKUP($A190,Round60[],5,FALSE), 0)</f>
        <v>0</v>
      </c>
      <c r="BM190" s="36">
        <f>IFERROR(VLOOKUP($A190,Round61[],5,FALSE), 0)</f>
        <v>0</v>
      </c>
      <c r="BN190" s="36">
        <f>IFERROR(VLOOKUP($A190,Round62[],5,FALSE), 0)</f>
        <v>0</v>
      </c>
    </row>
    <row r="191" spans="1:66" ht="22.5" x14ac:dyDescent="0.25">
      <c r="A191" s="1">
        <v>17586</v>
      </c>
      <c r="B191" s="39" t="s">
        <v>196</v>
      </c>
      <c r="C191" s="37">
        <f xml:space="preserve"> SUM(TotalPoints[[#This Row],[دور 1]:[دور 62]])</f>
        <v>1</v>
      </c>
      <c r="D191" s="42">
        <f>COUNTIF(TotalPoints[[#This Row],[دور 1]:[دور 62]], "&gt;0")</f>
        <v>1</v>
      </c>
      <c r="E191" s="36">
        <f>IFERROR(VLOOKUP($A191,Round01[],5,FALSE), 0)</f>
        <v>0</v>
      </c>
      <c r="F191" s="36">
        <f>IFERROR(VLOOKUP($A191,Round02[],5,FALSE), 0)</f>
        <v>0</v>
      </c>
      <c r="G191" s="36">
        <f>IFERROR(VLOOKUP($A191,Round03[],5,FALSE), 0)</f>
        <v>0</v>
      </c>
      <c r="H191" s="36">
        <f>IFERROR(VLOOKUP($A191,Round04[],5,FALSE), 0)</f>
        <v>1</v>
      </c>
      <c r="I191" s="36">
        <f>IFERROR(VLOOKUP($A191,Round05[],5,FALSE), 0)</f>
        <v>0</v>
      </c>
      <c r="J191" s="36">
        <f>IFERROR(VLOOKUP($A191,Round06[],5,FALSE), 0)</f>
        <v>0</v>
      </c>
      <c r="K191" s="36">
        <f>IFERROR(VLOOKUP($A191,Round07[],5,FALSE), 0)</f>
        <v>0</v>
      </c>
      <c r="L191" s="36">
        <f>IFERROR(VLOOKUP($A191,Round08[],5,FALSE), 0)</f>
        <v>0</v>
      </c>
      <c r="M191" s="36">
        <f>IFERROR(VLOOKUP($A191,Round09[],5,FALSE), 0)</f>
        <v>0</v>
      </c>
      <c r="N191" s="36">
        <f>IFERROR(VLOOKUP($A191,Round10[],5,FALSE), 0)</f>
        <v>0</v>
      </c>
      <c r="O191" s="36">
        <f>IFERROR(VLOOKUP($A191,Round11[],5,FALSE), 0)</f>
        <v>0</v>
      </c>
      <c r="P191" s="36">
        <f>IFERROR(VLOOKUP($A191,Round12[],5,FALSE), 0)</f>
        <v>0</v>
      </c>
      <c r="Q191" s="36">
        <f>IFERROR(VLOOKUP($A191,Round13[],5,FALSE), 0)</f>
        <v>0</v>
      </c>
      <c r="R191" s="36">
        <f>IFERROR(VLOOKUP($A191,Round14[],5,FALSE), 0)</f>
        <v>0</v>
      </c>
      <c r="S191" s="36">
        <f>IFERROR(VLOOKUP($A191,Round15[],5,FALSE), 0)</f>
        <v>0</v>
      </c>
      <c r="T191" s="36">
        <f>IFERROR(VLOOKUP($A191,Round16[],5,FALSE), 0)</f>
        <v>0</v>
      </c>
      <c r="U191" s="36">
        <f>IFERROR(VLOOKUP($A191,Round17[],5,FALSE), 0)</f>
        <v>0</v>
      </c>
      <c r="V191" s="36">
        <f>IFERROR(VLOOKUP($A191,Round18[],5,FALSE), 0)</f>
        <v>0</v>
      </c>
      <c r="W191" s="36">
        <f>IFERROR(VLOOKUP($A191,Round19[],5,FALSE), 0)</f>
        <v>0</v>
      </c>
      <c r="X191" s="36">
        <f>IFERROR(VLOOKUP($A191,Round20[],5,FALSE), 0)</f>
        <v>0</v>
      </c>
      <c r="Y191" s="36">
        <f>IFERROR(VLOOKUP($A191,Round21[],5,FALSE), 0)</f>
        <v>0</v>
      </c>
      <c r="Z191" s="36">
        <f>IFERROR(VLOOKUP($A191,Round22[],5,FALSE), 0)</f>
        <v>0</v>
      </c>
      <c r="AA191" s="36">
        <f>IFERROR(VLOOKUP($A191,Round23[],5,FALSE), 0)</f>
        <v>0</v>
      </c>
      <c r="AB191" s="36">
        <f>IFERROR(VLOOKUP($A191,'دور 24'!$A$2:$E$41,5,FALSE), 0)</f>
        <v>0</v>
      </c>
      <c r="AC191" s="36">
        <f>IFERROR(VLOOKUP($A191,Round25[],5,FALSE), 0)</f>
        <v>0</v>
      </c>
      <c r="AD191" s="36">
        <f>IFERROR(VLOOKUP($A191,Round26[],5,FALSE), 0)</f>
        <v>0</v>
      </c>
      <c r="AE191" s="36">
        <f>IFERROR(VLOOKUP($A191,Round27[],5,FALSE), 0)</f>
        <v>0</v>
      </c>
      <c r="AF191" s="36">
        <f>IFERROR(VLOOKUP($A191,Round28[],5,FALSE), 0)</f>
        <v>0</v>
      </c>
      <c r="AG191" s="36">
        <f>IFERROR(VLOOKUP($A191,Round29[],5,FALSE), 0)</f>
        <v>0</v>
      </c>
      <c r="AH191" s="36">
        <f>IFERROR(VLOOKUP($A191,Round30[],5,FALSE), 0)</f>
        <v>0</v>
      </c>
      <c r="AI191" s="36">
        <f>IFERROR(VLOOKUP($A191,Round31[],5,FALSE), 0)</f>
        <v>0</v>
      </c>
      <c r="AJ191" s="36">
        <f>IFERROR(VLOOKUP($A191,Round32[],5,FALSE), 0)</f>
        <v>0</v>
      </c>
      <c r="AK191" s="36">
        <f>IFERROR(VLOOKUP($A191,Round33[],5,FALSE), 0)</f>
        <v>0</v>
      </c>
      <c r="AL191" s="36">
        <f>IFERROR(VLOOKUP($A191,Round34[],5,FALSE), 0)</f>
        <v>0</v>
      </c>
      <c r="AM191" s="36">
        <f>IFERROR(VLOOKUP($A191,Round35[],5,FALSE), 0)</f>
        <v>0</v>
      </c>
      <c r="AN191" s="36">
        <f>IFERROR(VLOOKUP($A191,Round36[],5,FALSE), 0)</f>
        <v>0</v>
      </c>
      <c r="AO191" s="36">
        <f>IFERROR(VLOOKUP($A191,Round37[],5,FALSE), 0)</f>
        <v>0</v>
      </c>
      <c r="AP191" s="36">
        <f>IFERROR(VLOOKUP($A191,Round38[],5,FALSE), 0)</f>
        <v>0</v>
      </c>
      <c r="AQ191" s="36">
        <f>IFERROR(VLOOKUP($A191,Round39[],5,FALSE), 0)</f>
        <v>0</v>
      </c>
      <c r="AR191" s="36">
        <f>IFERROR(VLOOKUP($A191,Round40[],5,FALSE), 0)</f>
        <v>0</v>
      </c>
      <c r="AS191" s="36">
        <f>IFERROR(VLOOKUP($A191,Round41[],5,FALSE), 0)</f>
        <v>0</v>
      </c>
      <c r="AT191" s="36">
        <f>IFERROR(VLOOKUP($A191,Round42[],5,FALSE), 0)</f>
        <v>0</v>
      </c>
      <c r="AU191" s="36">
        <f>IFERROR(VLOOKUP($A191,Round43[],5,FALSE), 0)</f>
        <v>0</v>
      </c>
      <c r="AV191" s="36">
        <f>IFERROR(VLOOKUP($A191,Round44[],5,FALSE), 0)</f>
        <v>0</v>
      </c>
      <c r="AW191" s="36">
        <f>IFERROR(VLOOKUP($A191,Round45[],5,FALSE), 0)</f>
        <v>0</v>
      </c>
      <c r="AX191" s="36">
        <f>IFERROR(VLOOKUP($A191,Round46[],5,FALSE), 0)</f>
        <v>0</v>
      </c>
      <c r="AY191" s="36">
        <f>IFERROR(VLOOKUP($A191,Round47[],5,FALSE), 0)</f>
        <v>0</v>
      </c>
      <c r="AZ191" s="36">
        <f>IFERROR(VLOOKUP($A191,Round48[],5,FALSE), 0)</f>
        <v>0</v>
      </c>
      <c r="BA191" s="36">
        <f>IFERROR(VLOOKUP($A191,Round49[],5,FALSE), 0)</f>
        <v>0</v>
      </c>
      <c r="BB191" s="36">
        <f>IFERROR(VLOOKUP($A191,Round50[],5,FALSE), 0)</f>
        <v>0</v>
      </c>
      <c r="BC191" s="36">
        <f>IFERROR(VLOOKUP($A191,Round51[],5,FALSE), 0)</f>
        <v>0</v>
      </c>
      <c r="BD191" s="36">
        <f>IFERROR(VLOOKUP($A191,Round52[],5,FALSE), 0)</f>
        <v>0</v>
      </c>
      <c r="BE191" s="36">
        <f>IFERROR(VLOOKUP($A191,Round53[],5,FALSE), 0)</f>
        <v>0</v>
      </c>
      <c r="BF191" s="36">
        <f>IFERROR(VLOOKUP($A191,Round54[],5,FALSE), 0)</f>
        <v>0</v>
      </c>
      <c r="BG191" s="36">
        <f>IFERROR(VLOOKUP($A191,Round55[],5,FALSE), 0)</f>
        <v>0</v>
      </c>
      <c r="BH191" s="36">
        <f>IFERROR(VLOOKUP($A191,Round56[],5,FALSE), 0)</f>
        <v>0</v>
      </c>
      <c r="BI191" s="36">
        <f>IFERROR(VLOOKUP($A191,Round57[],5,FALSE), 0)</f>
        <v>0</v>
      </c>
      <c r="BJ191" s="36">
        <f>IFERROR(VLOOKUP($A191,Round58[],5,FALSE), 0)</f>
        <v>0</v>
      </c>
      <c r="BK191" s="36">
        <f>IFERROR(VLOOKUP($A191,Round59[],5,FALSE), 0)</f>
        <v>0</v>
      </c>
      <c r="BL191" s="36">
        <f>IFERROR(VLOOKUP($A191,Round60[],5,FALSE), 0)</f>
        <v>0</v>
      </c>
      <c r="BM191" s="36">
        <f>IFERROR(VLOOKUP($A191,Round61[],5,FALSE), 0)</f>
        <v>0</v>
      </c>
      <c r="BN191" s="36">
        <f>IFERROR(VLOOKUP($A191,Round62[],5,FALSE), 0)</f>
        <v>0</v>
      </c>
    </row>
    <row r="192" spans="1:66" ht="22.5" x14ac:dyDescent="0.25">
      <c r="A192" s="1">
        <v>13738</v>
      </c>
      <c r="B192" s="39" t="s">
        <v>200</v>
      </c>
      <c r="C192" s="37">
        <f xml:space="preserve"> SUM(TotalPoints[[#This Row],[دور 1]:[دور 62]])</f>
        <v>1</v>
      </c>
      <c r="D192" s="42">
        <f>COUNTIF(TotalPoints[[#This Row],[دور 1]:[دور 62]], "&gt;0")</f>
        <v>1</v>
      </c>
      <c r="E192" s="36">
        <f>IFERROR(VLOOKUP($A192,Round01[],5,FALSE), 0)</f>
        <v>0</v>
      </c>
      <c r="F192" s="36">
        <f>IFERROR(VLOOKUP($A192,Round02[],5,FALSE), 0)</f>
        <v>0</v>
      </c>
      <c r="G192" s="36">
        <f>IFERROR(VLOOKUP($A192,Round03[],5,FALSE), 0)</f>
        <v>0</v>
      </c>
      <c r="H192" s="36">
        <f>IFERROR(VLOOKUP($A192,Round04[],5,FALSE), 0)</f>
        <v>1</v>
      </c>
      <c r="I192" s="36">
        <f>IFERROR(VLOOKUP($A192,Round05[],5,FALSE), 0)</f>
        <v>0</v>
      </c>
      <c r="J192" s="36">
        <f>IFERROR(VLOOKUP($A192,Round06[],5,FALSE), 0)</f>
        <v>0</v>
      </c>
      <c r="K192" s="36">
        <f>IFERROR(VLOOKUP($A192,Round07[],5,FALSE), 0)</f>
        <v>0</v>
      </c>
      <c r="L192" s="36">
        <f>IFERROR(VLOOKUP($A192,Round08[],5,FALSE), 0)</f>
        <v>0</v>
      </c>
      <c r="M192" s="36">
        <f>IFERROR(VLOOKUP($A192,Round09[],5,FALSE), 0)</f>
        <v>0</v>
      </c>
      <c r="N192" s="36">
        <f>IFERROR(VLOOKUP($A192,Round10[],5,FALSE), 0)</f>
        <v>0</v>
      </c>
      <c r="O192" s="36">
        <f>IFERROR(VLOOKUP($A192,Round11[],5,FALSE), 0)</f>
        <v>0</v>
      </c>
      <c r="P192" s="36">
        <f>IFERROR(VLOOKUP($A192,Round12[],5,FALSE), 0)</f>
        <v>0</v>
      </c>
      <c r="Q192" s="36">
        <f>IFERROR(VLOOKUP($A192,Round13[],5,FALSE), 0)</f>
        <v>0</v>
      </c>
      <c r="R192" s="36">
        <f>IFERROR(VLOOKUP($A192,Round14[],5,FALSE), 0)</f>
        <v>0</v>
      </c>
      <c r="S192" s="36">
        <f>IFERROR(VLOOKUP($A192,Round15[],5,FALSE), 0)</f>
        <v>0</v>
      </c>
      <c r="T192" s="36">
        <f>IFERROR(VLOOKUP($A192,Round16[],5,FALSE), 0)</f>
        <v>0</v>
      </c>
      <c r="U192" s="36">
        <f>IFERROR(VLOOKUP($A192,Round17[],5,FALSE), 0)</f>
        <v>0</v>
      </c>
      <c r="V192" s="36">
        <f>IFERROR(VLOOKUP($A192,Round18[],5,FALSE), 0)</f>
        <v>0</v>
      </c>
      <c r="W192" s="36">
        <f>IFERROR(VLOOKUP($A192,Round19[],5,FALSE), 0)</f>
        <v>0</v>
      </c>
      <c r="X192" s="36">
        <f>IFERROR(VLOOKUP($A192,Round20[],5,FALSE), 0)</f>
        <v>0</v>
      </c>
      <c r="Y192" s="36">
        <f>IFERROR(VLOOKUP($A192,Round21[],5,FALSE), 0)</f>
        <v>0</v>
      </c>
      <c r="Z192" s="36">
        <f>IFERROR(VLOOKUP($A192,Round22[],5,FALSE), 0)</f>
        <v>0</v>
      </c>
      <c r="AA192" s="36">
        <f>IFERROR(VLOOKUP($A192,Round23[],5,FALSE), 0)</f>
        <v>0</v>
      </c>
      <c r="AB192" s="36">
        <f>IFERROR(VLOOKUP($A192,'دور 24'!$A$2:$E$41,5,FALSE), 0)</f>
        <v>0</v>
      </c>
      <c r="AC192" s="36">
        <f>IFERROR(VLOOKUP($A192,Round25[],5,FALSE), 0)</f>
        <v>0</v>
      </c>
      <c r="AD192" s="36">
        <f>IFERROR(VLOOKUP($A192,Round26[],5,FALSE), 0)</f>
        <v>0</v>
      </c>
      <c r="AE192" s="36">
        <f>IFERROR(VLOOKUP($A192,Round27[],5,FALSE), 0)</f>
        <v>0</v>
      </c>
      <c r="AF192" s="36">
        <f>IFERROR(VLOOKUP($A192,Round28[],5,FALSE), 0)</f>
        <v>0</v>
      </c>
      <c r="AG192" s="36">
        <f>IFERROR(VLOOKUP($A192,Round29[],5,FALSE), 0)</f>
        <v>0</v>
      </c>
      <c r="AH192" s="36">
        <f>IFERROR(VLOOKUP($A192,Round30[],5,FALSE), 0)</f>
        <v>0</v>
      </c>
      <c r="AI192" s="36">
        <f>IFERROR(VLOOKUP($A192,Round31[],5,FALSE), 0)</f>
        <v>0</v>
      </c>
      <c r="AJ192" s="36">
        <f>IFERROR(VLOOKUP($A192,Round32[],5,FALSE), 0)</f>
        <v>0</v>
      </c>
      <c r="AK192" s="36">
        <f>IFERROR(VLOOKUP($A192,Round33[],5,FALSE), 0)</f>
        <v>0</v>
      </c>
      <c r="AL192" s="36">
        <f>IFERROR(VLOOKUP($A192,Round34[],5,FALSE), 0)</f>
        <v>0</v>
      </c>
      <c r="AM192" s="36">
        <f>IFERROR(VLOOKUP($A192,Round35[],5,FALSE), 0)</f>
        <v>0</v>
      </c>
      <c r="AN192" s="36">
        <f>IFERROR(VLOOKUP($A192,Round36[],5,FALSE), 0)</f>
        <v>0</v>
      </c>
      <c r="AO192" s="36">
        <f>IFERROR(VLOOKUP($A192,Round37[],5,FALSE), 0)</f>
        <v>0</v>
      </c>
      <c r="AP192" s="36">
        <f>IFERROR(VLOOKUP($A192,Round38[],5,FALSE), 0)</f>
        <v>0</v>
      </c>
      <c r="AQ192" s="36">
        <f>IFERROR(VLOOKUP($A192,Round39[],5,FALSE), 0)</f>
        <v>0</v>
      </c>
      <c r="AR192" s="36">
        <f>IFERROR(VLOOKUP($A192,Round40[],5,FALSE), 0)</f>
        <v>0</v>
      </c>
      <c r="AS192" s="36">
        <f>IFERROR(VLOOKUP($A192,Round41[],5,FALSE), 0)</f>
        <v>0</v>
      </c>
      <c r="AT192" s="36">
        <f>IFERROR(VLOOKUP($A192,Round42[],5,FALSE), 0)</f>
        <v>0</v>
      </c>
      <c r="AU192" s="36">
        <f>IFERROR(VLOOKUP($A192,Round43[],5,FALSE), 0)</f>
        <v>0</v>
      </c>
      <c r="AV192" s="36">
        <f>IFERROR(VLOOKUP($A192,Round44[],5,FALSE), 0)</f>
        <v>0</v>
      </c>
      <c r="AW192" s="36">
        <f>IFERROR(VLOOKUP($A192,Round45[],5,FALSE), 0)</f>
        <v>0</v>
      </c>
      <c r="AX192" s="36">
        <f>IFERROR(VLOOKUP($A192,Round46[],5,FALSE), 0)</f>
        <v>0</v>
      </c>
      <c r="AY192" s="36">
        <f>IFERROR(VLOOKUP($A192,Round47[],5,FALSE), 0)</f>
        <v>0</v>
      </c>
      <c r="AZ192" s="36">
        <f>IFERROR(VLOOKUP($A192,Round48[],5,FALSE), 0)</f>
        <v>0</v>
      </c>
      <c r="BA192" s="36">
        <f>IFERROR(VLOOKUP($A192,Round49[],5,FALSE), 0)</f>
        <v>0</v>
      </c>
      <c r="BB192" s="36">
        <f>IFERROR(VLOOKUP($A192,Round50[],5,FALSE), 0)</f>
        <v>0</v>
      </c>
      <c r="BC192" s="36">
        <f>IFERROR(VLOOKUP($A192,Round51[],5,FALSE), 0)</f>
        <v>0</v>
      </c>
      <c r="BD192" s="36">
        <f>IFERROR(VLOOKUP($A192,Round52[],5,FALSE), 0)</f>
        <v>0</v>
      </c>
      <c r="BE192" s="36">
        <f>IFERROR(VLOOKUP($A192,Round53[],5,FALSE), 0)</f>
        <v>0</v>
      </c>
      <c r="BF192" s="36">
        <f>IFERROR(VLOOKUP($A192,Round54[],5,FALSE), 0)</f>
        <v>0</v>
      </c>
      <c r="BG192" s="36">
        <f>IFERROR(VLOOKUP($A192,Round55[],5,FALSE), 0)</f>
        <v>0</v>
      </c>
      <c r="BH192" s="36">
        <f>IFERROR(VLOOKUP($A192,Round56[],5,FALSE), 0)</f>
        <v>0</v>
      </c>
      <c r="BI192" s="36">
        <f>IFERROR(VLOOKUP($A192,Round57[],5,FALSE), 0)</f>
        <v>0</v>
      </c>
      <c r="BJ192" s="36">
        <f>IFERROR(VLOOKUP($A192,Round58[],5,FALSE), 0)</f>
        <v>0</v>
      </c>
      <c r="BK192" s="36">
        <f>IFERROR(VLOOKUP($A192,Round59[],5,FALSE), 0)</f>
        <v>0</v>
      </c>
      <c r="BL192" s="36">
        <f>IFERROR(VLOOKUP($A192,Round60[],5,FALSE), 0)</f>
        <v>0</v>
      </c>
      <c r="BM192" s="36">
        <f>IFERROR(VLOOKUP($A192,Round61[],5,FALSE), 0)</f>
        <v>0</v>
      </c>
      <c r="BN192" s="36">
        <f>IFERROR(VLOOKUP($A192,Round62[],5,FALSE), 0)</f>
        <v>0</v>
      </c>
    </row>
    <row r="193" spans="1:66" ht="22.5" x14ac:dyDescent="0.25">
      <c r="A193" s="1">
        <v>11605</v>
      </c>
      <c r="B193" s="39" t="s">
        <v>95</v>
      </c>
      <c r="C193" s="37">
        <f xml:space="preserve"> SUM(TotalPoints[[#This Row],[دور 1]:[دور 62]])</f>
        <v>1</v>
      </c>
      <c r="D193" s="42">
        <f>COUNTIF(TotalPoints[[#This Row],[دور 1]:[دور 62]], "&gt;0")</f>
        <v>1</v>
      </c>
      <c r="E193" s="36">
        <f>IFERROR(VLOOKUP($A193,Round01[],5,FALSE), 0)</f>
        <v>1</v>
      </c>
      <c r="F193" s="36">
        <f>IFERROR(VLOOKUP($A193,Round02[],5,FALSE), 0)</f>
        <v>0</v>
      </c>
      <c r="G193" s="36">
        <f>IFERROR(VLOOKUP($A193,Round03[],5,FALSE), 0)</f>
        <v>0</v>
      </c>
      <c r="H193" s="36">
        <f>IFERROR(VLOOKUP($A193,Round04[],5,FALSE), 0)</f>
        <v>0</v>
      </c>
      <c r="I193" s="36">
        <f>IFERROR(VLOOKUP($A193,Round05[],5,FALSE), 0)</f>
        <v>0</v>
      </c>
      <c r="J193" s="36">
        <f>IFERROR(VLOOKUP($A193,Round06[],5,FALSE), 0)</f>
        <v>0</v>
      </c>
      <c r="K193" s="36">
        <f>IFERROR(VLOOKUP($A193,Round07[],5,FALSE), 0)</f>
        <v>0</v>
      </c>
      <c r="L193" s="36">
        <f>IFERROR(VLOOKUP($A193,Round08[],5,FALSE), 0)</f>
        <v>0</v>
      </c>
      <c r="M193" s="36">
        <f>IFERROR(VLOOKUP($A193,Round09[],5,FALSE), 0)</f>
        <v>0</v>
      </c>
      <c r="N193" s="36">
        <f>IFERROR(VLOOKUP($A193,Round10[],5,FALSE), 0)</f>
        <v>0</v>
      </c>
      <c r="O193" s="36">
        <f>IFERROR(VLOOKUP($A193,Round11[],5,FALSE), 0)</f>
        <v>0</v>
      </c>
      <c r="P193" s="36">
        <f>IFERROR(VLOOKUP($A193,Round12[],5,FALSE), 0)</f>
        <v>0</v>
      </c>
      <c r="Q193" s="36">
        <f>IFERROR(VLOOKUP($A193,Round13[],5,FALSE), 0)</f>
        <v>0</v>
      </c>
      <c r="R193" s="36">
        <f>IFERROR(VLOOKUP($A193,Round14[],5,FALSE), 0)</f>
        <v>0</v>
      </c>
      <c r="S193" s="36">
        <f>IFERROR(VLOOKUP($A193,Round15[],5,FALSE), 0)</f>
        <v>0</v>
      </c>
      <c r="T193" s="36">
        <f>IFERROR(VLOOKUP($A193,Round16[],5,FALSE), 0)</f>
        <v>0</v>
      </c>
      <c r="U193" s="36">
        <f>IFERROR(VLOOKUP($A193,Round17[],5,FALSE), 0)</f>
        <v>0</v>
      </c>
      <c r="V193" s="36">
        <f>IFERROR(VLOOKUP($A193,Round18[],5,FALSE), 0)</f>
        <v>0</v>
      </c>
      <c r="W193" s="36">
        <f>IFERROR(VLOOKUP($A193,Round19[],5,FALSE), 0)</f>
        <v>0</v>
      </c>
      <c r="X193" s="36">
        <f>IFERROR(VLOOKUP($A193,Round20[],5,FALSE), 0)</f>
        <v>0</v>
      </c>
      <c r="Y193" s="36">
        <f>IFERROR(VLOOKUP($A193,Round21[],5,FALSE), 0)</f>
        <v>0</v>
      </c>
      <c r="Z193" s="36">
        <f>IFERROR(VLOOKUP($A193,Round22[],5,FALSE), 0)</f>
        <v>0</v>
      </c>
      <c r="AA193" s="36">
        <f>IFERROR(VLOOKUP($A193,Round23[],5,FALSE), 0)</f>
        <v>0</v>
      </c>
      <c r="AB193" s="36">
        <f>IFERROR(VLOOKUP($A193,'دور 24'!$A$2:$E$41,5,FALSE), 0)</f>
        <v>0</v>
      </c>
      <c r="AC193" s="36">
        <f>IFERROR(VLOOKUP($A193,Round25[],5,FALSE), 0)</f>
        <v>0</v>
      </c>
      <c r="AD193" s="36">
        <f>IFERROR(VLOOKUP($A193,Round26[],5,FALSE), 0)</f>
        <v>0</v>
      </c>
      <c r="AE193" s="36">
        <f>IFERROR(VLOOKUP($A193,Round27[],5,FALSE), 0)</f>
        <v>0</v>
      </c>
      <c r="AF193" s="36">
        <f>IFERROR(VLOOKUP($A193,Round28[],5,FALSE), 0)</f>
        <v>0</v>
      </c>
      <c r="AG193" s="36">
        <f>IFERROR(VLOOKUP($A193,Round29[],5,FALSE), 0)</f>
        <v>0</v>
      </c>
      <c r="AH193" s="36">
        <f>IFERROR(VLOOKUP($A193,Round30[],5,FALSE), 0)</f>
        <v>0</v>
      </c>
      <c r="AI193" s="36">
        <f>IFERROR(VLOOKUP($A193,Round31[],5,FALSE), 0)</f>
        <v>0</v>
      </c>
      <c r="AJ193" s="36">
        <f>IFERROR(VLOOKUP($A193,Round32[],5,FALSE), 0)</f>
        <v>0</v>
      </c>
      <c r="AK193" s="36">
        <f>IFERROR(VLOOKUP($A193,Round33[],5,FALSE), 0)</f>
        <v>0</v>
      </c>
      <c r="AL193" s="36">
        <f>IFERROR(VLOOKUP($A193,Round34[],5,FALSE), 0)</f>
        <v>0</v>
      </c>
      <c r="AM193" s="36">
        <f>IFERROR(VLOOKUP($A193,Round35[],5,FALSE), 0)</f>
        <v>0</v>
      </c>
      <c r="AN193" s="36">
        <f>IFERROR(VLOOKUP($A193,Round36[],5,FALSE), 0)</f>
        <v>0</v>
      </c>
      <c r="AO193" s="36">
        <f>IFERROR(VLOOKUP($A193,Round37[],5,FALSE), 0)</f>
        <v>0</v>
      </c>
      <c r="AP193" s="36">
        <f>IFERROR(VLOOKUP($A193,Round38[],5,FALSE), 0)</f>
        <v>0</v>
      </c>
      <c r="AQ193" s="36">
        <f>IFERROR(VLOOKUP($A193,Round39[],5,FALSE), 0)</f>
        <v>0</v>
      </c>
      <c r="AR193" s="36">
        <f>IFERROR(VLOOKUP($A193,Round40[],5,FALSE), 0)</f>
        <v>0</v>
      </c>
      <c r="AS193" s="36">
        <f>IFERROR(VLOOKUP($A193,Round41[],5,FALSE), 0)</f>
        <v>0</v>
      </c>
      <c r="AT193" s="36">
        <f>IFERROR(VLOOKUP($A193,Round42[],5,FALSE), 0)</f>
        <v>0</v>
      </c>
      <c r="AU193" s="36">
        <f>IFERROR(VLOOKUP($A193,Round43[],5,FALSE), 0)</f>
        <v>0</v>
      </c>
      <c r="AV193" s="36">
        <f>IFERROR(VLOOKUP($A193,Round44[],5,FALSE), 0)</f>
        <v>0</v>
      </c>
      <c r="AW193" s="36">
        <f>IFERROR(VLOOKUP($A193,Round45[],5,FALSE), 0)</f>
        <v>0</v>
      </c>
      <c r="AX193" s="36">
        <f>IFERROR(VLOOKUP($A193,Round46[],5,FALSE), 0)</f>
        <v>0</v>
      </c>
      <c r="AY193" s="36">
        <f>IFERROR(VLOOKUP($A193,Round47[],5,FALSE), 0)</f>
        <v>0</v>
      </c>
      <c r="AZ193" s="36">
        <f>IFERROR(VLOOKUP($A193,Round48[],5,FALSE), 0)</f>
        <v>0</v>
      </c>
      <c r="BA193" s="36">
        <f>IFERROR(VLOOKUP($A193,Round49[],5,FALSE), 0)</f>
        <v>0</v>
      </c>
      <c r="BB193" s="36">
        <f>IFERROR(VLOOKUP($A193,Round50[],5,FALSE), 0)</f>
        <v>0</v>
      </c>
      <c r="BC193" s="36">
        <f>IFERROR(VLOOKUP($A193,Round51[],5,FALSE), 0)</f>
        <v>0</v>
      </c>
      <c r="BD193" s="36">
        <f>IFERROR(VLOOKUP($A193,Round52[],5,FALSE), 0)</f>
        <v>0</v>
      </c>
      <c r="BE193" s="36">
        <f>IFERROR(VLOOKUP($A193,Round53[],5,FALSE), 0)</f>
        <v>0</v>
      </c>
      <c r="BF193" s="36">
        <f>IFERROR(VLOOKUP($A193,Round54[],5,FALSE), 0)</f>
        <v>0</v>
      </c>
      <c r="BG193" s="36">
        <f>IFERROR(VLOOKUP($A193,Round55[],5,FALSE), 0)</f>
        <v>0</v>
      </c>
      <c r="BH193" s="36">
        <f>IFERROR(VLOOKUP($A193,Round56[],5,FALSE), 0)</f>
        <v>0</v>
      </c>
      <c r="BI193" s="36">
        <f>IFERROR(VLOOKUP($A193,Round57[],5,FALSE), 0)</f>
        <v>0</v>
      </c>
      <c r="BJ193" s="36">
        <f>IFERROR(VLOOKUP($A193,Round58[],5,FALSE), 0)</f>
        <v>0</v>
      </c>
      <c r="BK193" s="36">
        <f>IFERROR(VLOOKUP($A193,Round59[],5,FALSE), 0)</f>
        <v>0</v>
      </c>
      <c r="BL193" s="36">
        <f>IFERROR(VLOOKUP($A193,Round60[],5,FALSE), 0)</f>
        <v>0</v>
      </c>
      <c r="BM193" s="36">
        <f>IFERROR(VLOOKUP($A193,Round61[],5,FALSE), 0)</f>
        <v>0</v>
      </c>
      <c r="BN193" s="36">
        <f>IFERROR(VLOOKUP($A193,Round62[],5,FALSE), 0)</f>
        <v>0</v>
      </c>
    </row>
    <row r="194" spans="1:66" ht="22.5" x14ac:dyDescent="0.25">
      <c r="A194" s="1">
        <v>10926</v>
      </c>
      <c r="B194" s="39" t="s">
        <v>208</v>
      </c>
      <c r="C194" s="37">
        <f xml:space="preserve"> SUM(TotalPoints[[#This Row],[دور 1]:[دور 62]])</f>
        <v>1</v>
      </c>
      <c r="D194" s="42">
        <f>COUNTIF(TotalPoints[[#This Row],[دور 1]:[دور 62]], "&gt;0")</f>
        <v>1</v>
      </c>
      <c r="E194" s="36">
        <f>IFERROR(VLOOKUP($A194,Round01[],5,FALSE), 0)</f>
        <v>0</v>
      </c>
      <c r="F194" s="36">
        <f>IFERROR(VLOOKUP($A194,Round02[],5,FALSE), 0)</f>
        <v>0</v>
      </c>
      <c r="G194" s="36">
        <f>IFERROR(VLOOKUP($A194,Round03[],5,FALSE), 0)</f>
        <v>0</v>
      </c>
      <c r="H194" s="36">
        <f>IFERROR(VLOOKUP($A194,Round04[],5,FALSE), 0)</f>
        <v>0</v>
      </c>
      <c r="I194" s="36">
        <f>IFERROR(VLOOKUP($A194,Round05[],5,FALSE), 0)</f>
        <v>1</v>
      </c>
      <c r="J194" s="36">
        <f>IFERROR(VLOOKUP($A194,Round06[],5,FALSE), 0)</f>
        <v>0</v>
      </c>
      <c r="K194" s="36">
        <f>IFERROR(VLOOKUP($A194,Round07[],5,FALSE), 0)</f>
        <v>0</v>
      </c>
      <c r="L194" s="36">
        <f>IFERROR(VLOOKUP($A194,Round08[],5,FALSE), 0)</f>
        <v>0</v>
      </c>
      <c r="M194" s="36">
        <f>IFERROR(VLOOKUP($A194,Round09[],5,FALSE), 0)</f>
        <v>0</v>
      </c>
      <c r="N194" s="36">
        <f>IFERROR(VLOOKUP($A194,Round10[],5,FALSE), 0)</f>
        <v>0</v>
      </c>
      <c r="O194" s="36">
        <f>IFERROR(VLOOKUP($A194,Round11[],5,FALSE), 0)</f>
        <v>0</v>
      </c>
      <c r="P194" s="36">
        <f>IFERROR(VLOOKUP($A194,Round12[],5,FALSE), 0)</f>
        <v>0</v>
      </c>
      <c r="Q194" s="36">
        <f>IFERROR(VLOOKUP($A194,Round13[],5,FALSE), 0)</f>
        <v>0</v>
      </c>
      <c r="R194" s="36">
        <f>IFERROR(VLOOKUP($A194,Round14[],5,FALSE), 0)</f>
        <v>0</v>
      </c>
      <c r="S194" s="36">
        <f>IFERROR(VLOOKUP($A194,Round15[],5,FALSE), 0)</f>
        <v>0</v>
      </c>
      <c r="T194" s="36">
        <f>IFERROR(VLOOKUP($A194,Round16[],5,FALSE), 0)</f>
        <v>0</v>
      </c>
      <c r="U194" s="36">
        <f>IFERROR(VLOOKUP($A194,Round17[],5,FALSE), 0)</f>
        <v>0</v>
      </c>
      <c r="V194" s="36">
        <f>IFERROR(VLOOKUP($A194,Round18[],5,FALSE), 0)</f>
        <v>0</v>
      </c>
      <c r="W194" s="36">
        <f>IFERROR(VLOOKUP($A194,Round19[],5,FALSE), 0)</f>
        <v>0</v>
      </c>
      <c r="X194" s="36">
        <f>IFERROR(VLOOKUP($A194,Round20[],5,FALSE), 0)</f>
        <v>0</v>
      </c>
      <c r="Y194" s="36">
        <f>IFERROR(VLOOKUP($A194,Round21[],5,FALSE), 0)</f>
        <v>0</v>
      </c>
      <c r="Z194" s="36">
        <f>IFERROR(VLOOKUP($A194,Round22[],5,FALSE), 0)</f>
        <v>0</v>
      </c>
      <c r="AA194" s="36">
        <f>IFERROR(VLOOKUP($A194,Round23[],5,FALSE), 0)</f>
        <v>0</v>
      </c>
      <c r="AB194" s="36">
        <f>IFERROR(VLOOKUP($A194,'دور 24'!$A$2:$E$41,5,FALSE), 0)</f>
        <v>0</v>
      </c>
      <c r="AC194" s="36">
        <f>IFERROR(VLOOKUP($A194,Round25[],5,FALSE), 0)</f>
        <v>0</v>
      </c>
      <c r="AD194" s="36">
        <f>IFERROR(VLOOKUP($A194,Round26[],5,FALSE), 0)</f>
        <v>0</v>
      </c>
      <c r="AE194" s="36">
        <f>IFERROR(VLOOKUP($A194,Round27[],5,FALSE), 0)</f>
        <v>0</v>
      </c>
      <c r="AF194" s="36">
        <f>IFERROR(VLOOKUP($A194,Round28[],5,FALSE), 0)</f>
        <v>0</v>
      </c>
      <c r="AG194" s="36">
        <f>IFERROR(VLOOKUP($A194,Round29[],5,FALSE), 0)</f>
        <v>0</v>
      </c>
      <c r="AH194" s="36">
        <f>IFERROR(VLOOKUP($A194,Round30[],5,FALSE), 0)</f>
        <v>0</v>
      </c>
      <c r="AI194" s="36">
        <f>IFERROR(VLOOKUP($A194,Round31[],5,FALSE), 0)</f>
        <v>0</v>
      </c>
      <c r="AJ194" s="36">
        <f>IFERROR(VLOOKUP($A194,Round32[],5,FALSE), 0)</f>
        <v>0</v>
      </c>
      <c r="AK194" s="36">
        <f>IFERROR(VLOOKUP($A194,Round33[],5,FALSE), 0)</f>
        <v>0</v>
      </c>
      <c r="AL194" s="36">
        <f>IFERROR(VLOOKUP($A194,Round34[],5,FALSE), 0)</f>
        <v>0</v>
      </c>
      <c r="AM194" s="36">
        <f>IFERROR(VLOOKUP($A194,Round35[],5,FALSE), 0)</f>
        <v>0</v>
      </c>
      <c r="AN194" s="36">
        <f>IFERROR(VLOOKUP($A194,Round36[],5,FALSE), 0)</f>
        <v>0</v>
      </c>
      <c r="AO194" s="36">
        <f>IFERROR(VLOOKUP($A194,Round37[],5,FALSE), 0)</f>
        <v>0</v>
      </c>
      <c r="AP194" s="36">
        <f>IFERROR(VLOOKUP($A194,Round38[],5,FALSE), 0)</f>
        <v>0</v>
      </c>
      <c r="AQ194" s="36">
        <f>IFERROR(VLOOKUP($A194,Round39[],5,FALSE), 0)</f>
        <v>0</v>
      </c>
      <c r="AR194" s="36">
        <f>IFERROR(VLOOKUP($A194,Round40[],5,FALSE), 0)</f>
        <v>0</v>
      </c>
      <c r="AS194" s="36">
        <f>IFERROR(VLOOKUP($A194,Round41[],5,FALSE), 0)</f>
        <v>0</v>
      </c>
      <c r="AT194" s="36">
        <f>IFERROR(VLOOKUP($A194,Round42[],5,FALSE), 0)</f>
        <v>0</v>
      </c>
      <c r="AU194" s="36">
        <f>IFERROR(VLOOKUP($A194,Round43[],5,FALSE), 0)</f>
        <v>0</v>
      </c>
      <c r="AV194" s="36">
        <f>IFERROR(VLOOKUP($A194,Round44[],5,FALSE), 0)</f>
        <v>0</v>
      </c>
      <c r="AW194" s="36">
        <f>IFERROR(VLOOKUP($A194,Round45[],5,FALSE), 0)</f>
        <v>0</v>
      </c>
      <c r="AX194" s="36">
        <f>IFERROR(VLOOKUP($A194,Round46[],5,FALSE), 0)</f>
        <v>0</v>
      </c>
      <c r="AY194" s="36">
        <f>IFERROR(VLOOKUP($A194,Round47[],5,FALSE), 0)</f>
        <v>0</v>
      </c>
      <c r="AZ194" s="36">
        <f>IFERROR(VLOOKUP($A194,Round48[],5,FALSE), 0)</f>
        <v>0</v>
      </c>
      <c r="BA194" s="36">
        <f>IFERROR(VLOOKUP($A194,Round49[],5,FALSE), 0)</f>
        <v>0</v>
      </c>
      <c r="BB194" s="36">
        <f>IFERROR(VLOOKUP($A194,Round50[],5,FALSE), 0)</f>
        <v>0</v>
      </c>
      <c r="BC194" s="36">
        <f>IFERROR(VLOOKUP($A194,Round51[],5,FALSE), 0)</f>
        <v>0</v>
      </c>
      <c r="BD194" s="36">
        <f>IFERROR(VLOOKUP($A194,Round52[],5,FALSE), 0)</f>
        <v>0</v>
      </c>
      <c r="BE194" s="36">
        <f>IFERROR(VLOOKUP($A194,Round53[],5,FALSE), 0)</f>
        <v>0</v>
      </c>
      <c r="BF194" s="36">
        <f>IFERROR(VLOOKUP($A194,Round54[],5,FALSE), 0)</f>
        <v>0</v>
      </c>
      <c r="BG194" s="36">
        <f>IFERROR(VLOOKUP($A194,Round55[],5,FALSE), 0)</f>
        <v>0</v>
      </c>
      <c r="BH194" s="36">
        <f>IFERROR(VLOOKUP($A194,Round56[],5,FALSE), 0)</f>
        <v>0</v>
      </c>
      <c r="BI194" s="36">
        <f>IFERROR(VLOOKUP($A194,Round57[],5,FALSE), 0)</f>
        <v>0</v>
      </c>
      <c r="BJ194" s="36">
        <f>IFERROR(VLOOKUP($A194,Round58[],5,FALSE), 0)</f>
        <v>0</v>
      </c>
      <c r="BK194" s="36">
        <f>IFERROR(VLOOKUP($A194,Round59[],5,FALSE), 0)</f>
        <v>0</v>
      </c>
      <c r="BL194" s="36">
        <f>IFERROR(VLOOKUP($A194,Round60[],5,FALSE), 0)</f>
        <v>0</v>
      </c>
      <c r="BM194" s="36">
        <f>IFERROR(VLOOKUP($A194,Round61[],5,FALSE), 0)</f>
        <v>0</v>
      </c>
      <c r="BN194" s="36">
        <f>IFERROR(VLOOKUP($A194,Round62[],5,FALSE), 0)</f>
        <v>0</v>
      </c>
    </row>
    <row r="195" spans="1:66" ht="22.5" x14ac:dyDescent="0.25">
      <c r="A195" s="1">
        <v>8643</v>
      </c>
      <c r="B195" s="39" t="s">
        <v>186</v>
      </c>
      <c r="C195" s="37">
        <f xml:space="preserve"> SUM(TotalPoints[[#This Row],[دور 1]:[دور 62]])</f>
        <v>1</v>
      </c>
      <c r="D195" s="42">
        <f>COUNTIF(TotalPoints[[#This Row],[دور 1]:[دور 62]], "&gt;0")</f>
        <v>1</v>
      </c>
      <c r="E195" s="36">
        <f>IFERROR(VLOOKUP($A195,Round01[],5,FALSE), 0)</f>
        <v>0</v>
      </c>
      <c r="F195" s="36">
        <f>IFERROR(VLOOKUP($A195,Round02[],5,FALSE), 0)</f>
        <v>0</v>
      </c>
      <c r="G195" s="36">
        <f>IFERROR(VLOOKUP($A195,Round03[],5,FALSE), 0)</f>
        <v>1</v>
      </c>
      <c r="H195" s="36">
        <f>IFERROR(VLOOKUP($A195,Round04[],5,FALSE), 0)</f>
        <v>0</v>
      </c>
      <c r="I195" s="36">
        <f>IFERROR(VLOOKUP($A195,Round05[],5,FALSE), 0)</f>
        <v>0</v>
      </c>
      <c r="J195" s="36">
        <f>IFERROR(VLOOKUP($A195,Round06[],5,FALSE), 0)</f>
        <v>0</v>
      </c>
      <c r="K195" s="36">
        <f>IFERROR(VLOOKUP($A195,Round07[],5,FALSE), 0)</f>
        <v>0</v>
      </c>
      <c r="L195" s="36">
        <f>IFERROR(VLOOKUP($A195,Round08[],5,FALSE), 0)</f>
        <v>0</v>
      </c>
      <c r="M195" s="36">
        <f>IFERROR(VLOOKUP($A195,Round09[],5,FALSE), 0)</f>
        <v>0</v>
      </c>
      <c r="N195" s="36">
        <f>IFERROR(VLOOKUP($A195,Round10[],5,FALSE), 0)</f>
        <v>0</v>
      </c>
      <c r="O195" s="36">
        <f>IFERROR(VLOOKUP($A195,Round11[],5,FALSE), 0)</f>
        <v>0</v>
      </c>
      <c r="P195" s="36">
        <f>IFERROR(VLOOKUP($A195,Round12[],5,FALSE), 0)</f>
        <v>0</v>
      </c>
      <c r="Q195" s="36">
        <f>IFERROR(VLOOKUP($A195,Round13[],5,FALSE), 0)</f>
        <v>0</v>
      </c>
      <c r="R195" s="36">
        <f>IFERROR(VLOOKUP($A195,Round14[],5,FALSE), 0)</f>
        <v>0</v>
      </c>
      <c r="S195" s="36">
        <f>IFERROR(VLOOKUP($A195,Round15[],5,FALSE), 0)</f>
        <v>0</v>
      </c>
      <c r="T195" s="36">
        <f>IFERROR(VLOOKUP($A195,Round16[],5,FALSE), 0)</f>
        <v>0</v>
      </c>
      <c r="U195" s="36">
        <f>IFERROR(VLOOKUP($A195,Round17[],5,FALSE), 0)</f>
        <v>0</v>
      </c>
      <c r="V195" s="36">
        <f>IFERROR(VLOOKUP($A195,Round18[],5,FALSE), 0)</f>
        <v>0</v>
      </c>
      <c r="W195" s="36">
        <f>IFERROR(VLOOKUP($A195,Round19[],5,FALSE), 0)</f>
        <v>0</v>
      </c>
      <c r="X195" s="36">
        <f>IFERROR(VLOOKUP($A195,Round20[],5,FALSE), 0)</f>
        <v>0</v>
      </c>
      <c r="Y195" s="36">
        <f>IFERROR(VLOOKUP($A195,Round21[],5,FALSE), 0)</f>
        <v>0</v>
      </c>
      <c r="Z195" s="36">
        <f>IFERROR(VLOOKUP($A195,Round22[],5,FALSE), 0)</f>
        <v>0</v>
      </c>
      <c r="AA195" s="36">
        <f>IFERROR(VLOOKUP($A195,Round23[],5,FALSE), 0)</f>
        <v>0</v>
      </c>
      <c r="AB195" s="36">
        <f>IFERROR(VLOOKUP($A195,'دور 24'!$A$2:$E$41,5,FALSE), 0)</f>
        <v>0</v>
      </c>
      <c r="AC195" s="36">
        <f>IFERROR(VLOOKUP($A195,Round25[],5,FALSE), 0)</f>
        <v>0</v>
      </c>
      <c r="AD195" s="36">
        <f>IFERROR(VLOOKUP($A195,Round26[],5,FALSE), 0)</f>
        <v>0</v>
      </c>
      <c r="AE195" s="36">
        <f>IFERROR(VLOOKUP($A195,Round27[],5,FALSE), 0)</f>
        <v>0</v>
      </c>
      <c r="AF195" s="36">
        <f>IFERROR(VLOOKUP($A195,Round28[],5,FALSE), 0)</f>
        <v>0</v>
      </c>
      <c r="AG195" s="36">
        <f>IFERROR(VLOOKUP($A195,Round29[],5,FALSE), 0)</f>
        <v>0</v>
      </c>
      <c r="AH195" s="36">
        <f>IFERROR(VLOOKUP($A195,Round30[],5,FALSE), 0)</f>
        <v>0</v>
      </c>
      <c r="AI195" s="36">
        <f>IFERROR(VLOOKUP($A195,Round31[],5,FALSE), 0)</f>
        <v>0</v>
      </c>
      <c r="AJ195" s="36">
        <f>IFERROR(VLOOKUP($A195,Round32[],5,FALSE), 0)</f>
        <v>0</v>
      </c>
      <c r="AK195" s="36">
        <f>IFERROR(VLOOKUP($A195,Round33[],5,FALSE), 0)</f>
        <v>0</v>
      </c>
      <c r="AL195" s="36">
        <f>IFERROR(VLOOKUP($A195,Round34[],5,FALSE), 0)</f>
        <v>0</v>
      </c>
      <c r="AM195" s="36">
        <f>IFERROR(VLOOKUP($A195,Round35[],5,FALSE), 0)</f>
        <v>0</v>
      </c>
      <c r="AN195" s="36">
        <f>IFERROR(VLOOKUP($A195,Round36[],5,FALSE), 0)</f>
        <v>0</v>
      </c>
      <c r="AO195" s="36">
        <f>IFERROR(VLOOKUP($A195,Round37[],5,FALSE), 0)</f>
        <v>0</v>
      </c>
      <c r="AP195" s="36">
        <f>IFERROR(VLOOKUP($A195,Round38[],5,FALSE), 0)</f>
        <v>0</v>
      </c>
      <c r="AQ195" s="36">
        <f>IFERROR(VLOOKUP($A195,Round39[],5,FALSE), 0)</f>
        <v>0</v>
      </c>
      <c r="AR195" s="36">
        <f>IFERROR(VLOOKUP($A195,Round40[],5,FALSE), 0)</f>
        <v>0</v>
      </c>
      <c r="AS195" s="36">
        <f>IFERROR(VLOOKUP($A195,Round41[],5,FALSE), 0)</f>
        <v>0</v>
      </c>
      <c r="AT195" s="36">
        <f>IFERROR(VLOOKUP($A195,Round42[],5,FALSE), 0)</f>
        <v>0</v>
      </c>
      <c r="AU195" s="36">
        <f>IFERROR(VLOOKUP($A195,Round43[],5,FALSE), 0)</f>
        <v>0</v>
      </c>
      <c r="AV195" s="36">
        <f>IFERROR(VLOOKUP($A195,Round44[],5,FALSE), 0)</f>
        <v>0</v>
      </c>
      <c r="AW195" s="36">
        <f>IFERROR(VLOOKUP($A195,Round45[],5,FALSE), 0)</f>
        <v>0</v>
      </c>
      <c r="AX195" s="36">
        <f>IFERROR(VLOOKUP($A195,Round46[],5,FALSE), 0)</f>
        <v>0</v>
      </c>
      <c r="AY195" s="36">
        <f>IFERROR(VLOOKUP($A195,Round47[],5,FALSE), 0)</f>
        <v>0</v>
      </c>
      <c r="AZ195" s="36">
        <f>IFERROR(VLOOKUP($A195,Round48[],5,FALSE), 0)</f>
        <v>0</v>
      </c>
      <c r="BA195" s="36">
        <f>IFERROR(VLOOKUP($A195,Round49[],5,FALSE), 0)</f>
        <v>0</v>
      </c>
      <c r="BB195" s="36">
        <f>IFERROR(VLOOKUP($A195,Round50[],5,FALSE), 0)</f>
        <v>0</v>
      </c>
      <c r="BC195" s="36">
        <f>IFERROR(VLOOKUP($A195,Round51[],5,FALSE), 0)</f>
        <v>0</v>
      </c>
      <c r="BD195" s="36">
        <f>IFERROR(VLOOKUP($A195,Round52[],5,FALSE), 0)</f>
        <v>0</v>
      </c>
      <c r="BE195" s="36">
        <f>IFERROR(VLOOKUP($A195,Round53[],5,FALSE), 0)</f>
        <v>0</v>
      </c>
      <c r="BF195" s="36">
        <f>IFERROR(VLOOKUP($A195,Round54[],5,FALSE), 0)</f>
        <v>0</v>
      </c>
      <c r="BG195" s="36">
        <f>IFERROR(VLOOKUP($A195,Round55[],5,FALSE), 0)</f>
        <v>0</v>
      </c>
      <c r="BH195" s="36">
        <f>IFERROR(VLOOKUP($A195,Round56[],5,FALSE), 0)</f>
        <v>0</v>
      </c>
      <c r="BI195" s="36">
        <f>IFERROR(VLOOKUP($A195,Round57[],5,FALSE), 0)</f>
        <v>0</v>
      </c>
      <c r="BJ195" s="36">
        <f>IFERROR(VLOOKUP($A195,Round58[],5,FALSE), 0)</f>
        <v>0</v>
      </c>
      <c r="BK195" s="36">
        <f>IFERROR(VLOOKUP($A195,Round59[],5,FALSE), 0)</f>
        <v>0</v>
      </c>
      <c r="BL195" s="36">
        <f>IFERROR(VLOOKUP($A195,Round60[],5,FALSE), 0)</f>
        <v>0</v>
      </c>
      <c r="BM195" s="36">
        <f>IFERROR(VLOOKUP($A195,Round61[],5,FALSE), 0)</f>
        <v>0</v>
      </c>
      <c r="BN195" s="36">
        <f>IFERROR(VLOOKUP($A195,Round62[],5,FALSE), 0)</f>
        <v>0</v>
      </c>
    </row>
    <row r="196" spans="1:66" ht="22.5" x14ac:dyDescent="0.25">
      <c r="A196" s="1">
        <v>8531</v>
      </c>
      <c r="B196" s="39" t="s">
        <v>199</v>
      </c>
      <c r="C196" s="37">
        <f xml:space="preserve"> SUM(TotalPoints[[#This Row],[دور 1]:[دور 62]])</f>
        <v>1</v>
      </c>
      <c r="D196" s="42">
        <f>COUNTIF(TotalPoints[[#This Row],[دور 1]:[دور 62]], "&gt;0")</f>
        <v>1</v>
      </c>
      <c r="E196" s="36">
        <f>IFERROR(VLOOKUP($A196,Round01[],5,FALSE), 0)</f>
        <v>0</v>
      </c>
      <c r="F196" s="36">
        <f>IFERROR(VLOOKUP($A196,Round02[],5,FALSE), 0)</f>
        <v>0</v>
      </c>
      <c r="G196" s="36">
        <f>IFERROR(VLOOKUP($A196,Round03[],5,FALSE), 0)</f>
        <v>0</v>
      </c>
      <c r="H196" s="36">
        <f>IFERROR(VLOOKUP($A196,Round04[],5,FALSE), 0)</f>
        <v>1</v>
      </c>
      <c r="I196" s="36">
        <f>IFERROR(VLOOKUP($A196,Round05[],5,FALSE), 0)</f>
        <v>0</v>
      </c>
      <c r="J196" s="36">
        <f>IFERROR(VLOOKUP($A196,Round06[],5,FALSE), 0)</f>
        <v>0</v>
      </c>
      <c r="K196" s="36">
        <f>IFERROR(VLOOKUP($A196,Round07[],5,FALSE), 0)</f>
        <v>0</v>
      </c>
      <c r="L196" s="36">
        <f>IFERROR(VLOOKUP($A196,Round08[],5,FALSE), 0)</f>
        <v>0</v>
      </c>
      <c r="M196" s="36">
        <f>IFERROR(VLOOKUP($A196,Round09[],5,FALSE), 0)</f>
        <v>0</v>
      </c>
      <c r="N196" s="36">
        <f>IFERROR(VLOOKUP($A196,Round10[],5,FALSE), 0)</f>
        <v>0</v>
      </c>
      <c r="O196" s="36">
        <f>IFERROR(VLOOKUP($A196,Round11[],5,FALSE), 0)</f>
        <v>0</v>
      </c>
      <c r="P196" s="36">
        <f>IFERROR(VLOOKUP($A196,Round12[],5,FALSE), 0)</f>
        <v>0</v>
      </c>
      <c r="Q196" s="36">
        <f>IFERROR(VLOOKUP($A196,Round13[],5,FALSE), 0)</f>
        <v>0</v>
      </c>
      <c r="R196" s="36">
        <f>IFERROR(VLOOKUP($A196,Round14[],5,FALSE), 0)</f>
        <v>0</v>
      </c>
      <c r="S196" s="36">
        <f>IFERROR(VLOOKUP($A196,Round15[],5,FALSE), 0)</f>
        <v>0</v>
      </c>
      <c r="T196" s="36">
        <f>IFERROR(VLOOKUP($A196,Round16[],5,FALSE), 0)</f>
        <v>0</v>
      </c>
      <c r="U196" s="36">
        <f>IFERROR(VLOOKUP($A196,Round17[],5,FALSE), 0)</f>
        <v>0</v>
      </c>
      <c r="V196" s="36">
        <f>IFERROR(VLOOKUP($A196,Round18[],5,FALSE), 0)</f>
        <v>0</v>
      </c>
      <c r="W196" s="36">
        <f>IFERROR(VLOOKUP($A196,Round19[],5,FALSE), 0)</f>
        <v>0</v>
      </c>
      <c r="X196" s="36">
        <f>IFERROR(VLOOKUP($A196,Round20[],5,FALSE), 0)</f>
        <v>0</v>
      </c>
      <c r="Y196" s="36">
        <f>IFERROR(VLOOKUP($A196,Round21[],5,FALSE), 0)</f>
        <v>0</v>
      </c>
      <c r="Z196" s="36">
        <f>IFERROR(VLOOKUP($A196,Round22[],5,FALSE), 0)</f>
        <v>0</v>
      </c>
      <c r="AA196" s="36">
        <f>IFERROR(VLOOKUP($A196,Round23[],5,FALSE), 0)</f>
        <v>0</v>
      </c>
      <c r="AB196" s="36">
        <f>IFERROR(VLOOKUP($A196,'دور 24'!$A$2:$E$41,5,FALSE), 0)</f>
        <v>0</v>
      </c>
      <c r="AC196" s="36">
        <f>IFERROR(VLOOKUP($A196,Round25[],5,FALSE), 0)</f>
        <v>0</v>
      </c>
      <c r="AD196" s="36">
        <f>IFERROR(VLOOKUP($A196,Round26[],5,FALSE), 0)</f>
        <v>0</v>
      </c>
      <c r="AE196" s="36">
        <f>IFERROR(VLOOKUP($A196,Round27[],5,FALSE), 0)</f>
        <v>0</v>
      </c>
      <c r="AF196" s="36">
        <f>IFERROR(VLOOKUP($A196,Round28[],5,FALSE), 0)</f>
        <v>0</v>
      </c>
      <c r="AG196" s="36">
        <f>IFERROR(VLOOKUP($A196,Round29[],5,FALSE), 0)</f>
        <v>0</v>
      </c>
      <c r="AH196" s="36">
        <f>IFERROR(VLOOKUP($A196,Round30[],5,FALSE), 0)</f>
        <v>0</v>
      </c>
      <c r="AI196" s="36">
        <f>IFERROR(VLOOKUP($A196,Round31[],5,FALSE), 0)</f>
        <v>0</v>
      </c>
      <c r="AJ196" s="36">
        <f>IFERROR(VLOOKUP($A196,Round32[],5,FALSE), 0)</f>
        <v>0</v>
      </c>
      <c r="AK196" s="36">
        <f>IFERROR(VLOOKUP($A196,Round33[],5,FALSE), 0)</f>
        <v>0</v>
      </c>
      <c r="AL196" s="36">
        <f>IFERROR(VLOOKUP($A196,Round34[],5,FALSE), 0)</f>
        <v>0</v>
      </c>
      <c r="AM196" s="36">
        <f>IFERROR(VLOOKUP($A196,Round35[],5,FALSE), 0)</f>
        <v>0</v>
      </c>
      <c r="AN196" s="36">
        <f>IFERROR(VLOOKUP($A196,Round36[],5,FALSE), 0)</f>
        <v>0</v>
      </c>
      <c r="AO196" s="36">
        <f>IFERROR(VLOOKUP($A196,Round37[],5,FALSE), 0)</f>
        <v>0</v>
      </c>
      <c r="AP196" s="36">
        <f>IFERROR(VLOOKUP($A196,Round38[],5,FALSE), 0)</f>
        <v>0</v>
      </c>
      <c r="AQ196" s="36">
        <f>IFERROR(VLOOKUP($A196,Round39[],5,FALSE), 0)</f>
        <v>0</v>
      </c>
      <c r="AR196" s="36">
        <f>IFERROR(VLOOKUP($A196,Round40[],5,FALSE), 0)</f>
        <v>0</v>
      </c>
      <c r="AS196" s="36">
        <f>IFERROR(VLOOKUP($A196,Round41[],5,FALSE), 0)</f>
        <v>0</v>
      </c>
      <c r="AT196" s="36">
        <f>IFERROR(VLOOKUP($A196,Round42[],5,FALSE), 0)</f>
        <v>0</v>
      </c>
      <c r="AU196" s="36">
        <f>IFERROR(VLOOKUP($A196,Round43[],5,FALSE), 0)</f>
        <v>0</v>
      </c>
      <c r="AV196" s="36">
        <f>IFERROR(VLOOKUP($A196,Round44[],5,FALSE), 0)</f>
        <v>0</v>
      </c>
      <c r="AW196" s="36">
        <f>IFERROR(VLOOKUP($A196,Round45[],5,FALSE), 0)</f>
        <v>0</v>
      </c>
      <c r="AX196" s="36">
        <f>IFERROR(VLOOKUP($A196,Round46[],5,FALSE), 0)</f>
        <v>0</v>
      </c>
      <c r="AY196" s="36">
        <f>IFERROR(VLOOKUP($A196,Round47[],5,FALSE), 0)</f>
        <v>0</v>
      </c>
      <c r="AZ196" s="36">
        <f>IFERROR(VLOOKUP($A196,Round48[],5,FALSE), 0)</f>
        <v>0</v>
      </c>
      <c r="BA196" s="36">
        <f>IFERROR(VLOOKUP($A196,Round49[],5,FALSE), 0)</f>
        <v>0</v>
      </c>
      <c r="BB196" s="36">
        <f>IFERROR(VLOOKUP($A196,Round50[],5,FALSE), 0)</f>
        <v>0</v>
      </c>
      <c r="BC196" s="36">
        <f>IFERROR(VLOOKUP($A196,Round51[],5,FALSE), 0)</f>
        <v>0</v>
      </c>
      <c r="BD196" s="36">
        <f>IFERROR(VLOOKUP($A196,Round52[],5,FALSE), 0)</f>
        <v>0</v>
      </c>
      <c r="BE196" s="36">
        <f>IFERROR(VLOOKUP($A196,Round53[],5,FALSE), 0)</f>
        <v>0</v>
      </c>
      <c r="BF196" s="36">
        <f>IFERROR(VLOOKUP($A196,Round54[],5,FALSE), 0)</f>
        <v>0</v>
      </c>
      <c r="BG196" s="36">
        <f>IFERROR(VLOOKUP($A196,Round55[],5,FALSE), 0)</f>
        <v>0</v>
      </c>
      <c r="BH196" s="36">
        <f>IFERROR(VLOOKUP($A196,Round56[],5,FALSE), 0)</f>
        <v>0</v>
      </c>
      <c r="BI196" s="36">
        <f>IFERROR(VLOOKUP($A196,Round57[],5,FALSE), 0)</f>
        <v>0</v>
      </c>
      <c r="BJ196" s="36">
        <f>IFERROR(VLOOKUP($A196,Round58[],5,FALSE), 0)</f>
        <v>0</v>
      </c>
      <c r="BK196" s="36">
        <f>IFERROR(VLOOKUP($A196,Round59[],5,FALSE), 0)</f>
        <v>0</v>
      </c>
      <c r="BL196" s="36">
        <f>IFERROR(VLOOKUP($A196,Round60[],5,FALSE), 0)</f>
        <v>0</v>
      </c>
      <c r="BM196" s="36">
        <f>IFERROR(VLOOKUP($A196,Round61[],5,FALSE), 0)</f>
        <v>0</v>
      </c>
      <c r="BN196" s="36">
        <f>IFERROR(VLOOKUP($A196,Round62[],5,FALSE), 0)</f>
        <v>0</v>
      </c>
    </row>
    <row r="197" spans="1:66" ht="22.5" x14ac:dyDescent="0.25">
      <c r="A197" s="1">
        <v>5464</v>
      </c>
      <c r="B197" s="39" t="s">
        <v>213</v>
      </c>
      <c r="C197" s="37">
        <f xml:space="preserve"> SUM(TotalPoints[[#This Row],[دور 1]:[دور 62]])</f>
        <v>1</v>
      </c>
      <c r="D197" s="42">
        <f>COUNTIF(TotalPoints[[#This Row],[دور 1]:[دور 62]], "&gt;0")</f>
        <v>1</v>
      </c>
      <c r="E197" s="36">
        <f>IFERROR(VLOOKUP($A197,Round01[],5,FALSE), 0)</f>
        <v>0</v>
      </c>
      <c r="F197" s="36">
        <f>IFERROR(VLOOKUP($A197,Round02[],5,FALSE), 0)</f>
        <v>0</v>
      </c>
      <c r="G197" s="36">
        <f>IFERROR(VLOOKUP($A197,Round03[],5,FALSE), 0)</f>
        <v>0</v>
      </c>
      <c r="H197" s="36">
        <f>IFERROR(VLOOKUP($A197,Round04[],5,FALSE), 0)</f>
        <v>0</v>
      </c>
      <c r="I197" s="36">
        <f>IFERROR(VLOOKUP($A197,Round05[],5,FALSE), 0)</f>
        <v>1</v>
      </c>
      <c r="J197" s="36">
        <f>IFERROR(VLOOKUP($A197,Round06[],5,FALSE), 0)</f>
        <v>0</v>
      </c>
      <c r="K197" s="36">
        <f>IFERROR(VLOOKUP($A197,Round07[],5,FALSE), 0)</f>
        <v>0</v>
      </c>
      <c r="L197" s="36">
        <f>IFERROR(VLOOKUP($A197,Round08[],5,FALSE), 0)</f>
        <v>0</v>
      </c>
      <c r="M197" s="36">
        <f>IFERROR(VLOOKUP($A197,Round09[],5,FALSE), 0)</f>
        <v>0</v>
      </c>
      <c r="N197" s="36">
        <f>IFERROR(VLOOKUP($A197,Round10[],5,FALSE), 0)</f>
        <v>0</v>
      </c>
      <c r="O197" s="36">
        <f>IFERROR(VLOOKUP($A197,Round11[],5,FALSE), 0)</f>
        <v>0</v>
      </c>
      <c r="P197" s="36">
        <f>IFERROR(VLOOKUP($A197,Round12[],5,FALSE), 0)</f>
        <v>0</v>
      </c>
      <c r="Q197" s="36">
        <f>IFERROR(VLOOKUP($A197,Round13[],5,FALSE), 0)</f>
        <v>0</v>
      </c>
      <c r="R197" s="36">
        <f>IFERROR(VLOOKUP($A197,Round14[],5,FALSE), 0)</f>
        <v>0</v>
      </c>
      <c r="S197" s="36">
        <f>IFERROR(VLOOKUP($A197,Round15[],5,FALSE), 0)</f>
        <v>0</v>
      </c>
      <c r="T197" s="36">
        <f>IFERROR(VLOOKUP($A197,Round16[],5,FALSE), 0)</f>
        <v>0</v>
      </c>
      <c r="U197" s="36">
        <f>IFERROR(VLOOKUP($A197,Round17[],5,FALSE), 0)</f>
        <v>0</v>
      </c>
      <c r="V197" s="36">
        <f>IFERROR(VLOOKUP($A197,Round18[],5,FALSE), 0)</f>
        <v>0</v>
      </c>
      <c r="W197" s="36">
        <f>IFERROR(VLOOKUP($A197,Round19[],5,FALSE), 0)</f>
        <v>0</v>
      </c>
      <c r="X197" s="36">
        <f>IFERROR(VLOOKUP($A197,Round20[],5,FALSE), 0)</f>
        <v>0</v>
      </c>
      <c r="Y197" s="36">
        <f>IFERROR(VLOOKUP($A197,Round21[],5,FALSE), 0)</f>
        <v>0</v>
      </c>
      <c r="Z197" s="36">
        <f>IFERROR(VLOOKUP($A197,Round22[],5,FALSE), 0)</f>
        <v>0</v>
      </c>
      <c r="AA197" s="36">
        <f>IFERROR(VLOOKUP($A197,Round23[],5,FALSE), 0)</f>
        <v>0</v>
      </c>
      <c r="AB197" s="36">
        <f>IFERROR(VLOOKUP($A197,'دور 24'!$A$2:$E$41,5,FALSE), 0)</f>
        <v>0</v>
      </c>
      <c r="AC197" s="36">
        <f>IFERROR(VLOOKUP($A197,Round25[],5,FALSE), 0)</f>
        <v>0</v>
      </c>
      <c r="AD197" s="36">
        <f>IFERROR(VLOOKUP($A197,Round26[],5,FALSE), 0)</f>
        <v>0</v>
      </c>
      <c r="AE197" s="36">
        <f>IFERROR(VLOOKUP($A197,Round27[],5,FALSE), 0)</f>
        <v>0</v>
      </c>
      <c r="AF197" s="36">
        <f>IFERROR(VLOOKUP($A197,Round28[],5,FALSE), 0)</f>
        <v>0</v>
      </c>
      <c r="AG197" s="36">
        <f>IFERROR(VLOOKUP($A197,Round29[],5,FALSE), 0)</f>
        <v>0</v>
      </c>
      <c r="AH197" s="36">
        <f>IFERROR(VLOOKUP($A197,Round30[],5,FALSE), 0)</f>
        <v>0</v>
      </c>
      <c r="AI197" s="36">
        <f>IFERROR(VLOOKUP($A197,Round31[],5,FALSE), 0)</f>
        <v>0</v>
      </c>
      <c r="AJ197" s="36">
        <f>IFERROR(VLOOKUP($A197,Round32[],5,FALSE), 0)</f>
        <v>0</v>
      </c>
      <c r="AK197" s="36">
        <f>IFERROR(VLOOKUP($A197,Round33[],5,FALSE), 0)</f>
        <v>0</v>
      </c>
      <c r="AL197" s="36">
        <f>IFERROR(VLOOKUP($A197,Round34[],5,FALSE), 0)</f>
        <v>0</v>
      </c>
      <c r="AM197" s="36">
        <f>IFERROR(VLOOKUP($A197,Round35[],5,FALSE), 0)</f>
        <v>0</v>
      </c>
      <c r="AN197" s="36">
        <f>IFERROR(VLOOKUP($A197,Round36[],5,FALSE), 0)</f>
        <v>0</v>
      </c>
      <c r="AO197" s="36">
        <f>IFERROR(VLOOKUP($A197,Round37[],5,FALSE), 0)</f>
        <v>0</v>
      </c>
      <c r="AP197" s="36">
        <f>IFERROR(VLOOKUP($A197,Round38[],5,FALSE), 0)</f>
        <v>0</v>
      </c>
      <c r="AQ197" s="36">
        <f>IFERROR(VLOOKUP($A197,Round39[],5,FALSE), 0)</f>
        <v>0</v>
      </c>
      <c r="AR197" s="36">
        <f>IFERROR(VLOOKUP($A197,Round40[],5,FALSE), 0)</f>
        <v>0</v>
      </c>
      <c r="AS197" s="36">
        <f>IFERROR(VLOOKUP($A197,Round41[],5,FALSE), 0)</f>
        <v>0</v>
      </c>
      <c r="AT197" s="36">
        <f>IFERROR(VLOOKUP($A197,Round42[],5,FALSE), 0)</f>
        <v>0</v>
      </c>
      <c r="AU197" s="36">
        <f>IFERROR(VLOOKUP($A197,Round43[],5,FALSE), 0)</f>
        <v>0</v>
      </c>
      <c r="AV197" s="36">
        <f>IFERROR(VLOOKUP($A197,Round44[],5,FALSE), 0)</f>
        <v>0</v>
      </c>
      <c r="AW197" s="36">
        <f>IFERROR(VLOOKUP($A197,Round45[],5,FALSE), 0)</f>
        <v>0</v>
      </c>
      <c r="AX197" s="36">
        <f>IFERROR(VLOOKUP($A197,Round46[],5,FALSE), 0)</f>
        <v>0</v>
      </c>
      <c r="AY197" s="36">
        <f>IFERROR(VLOOKUP($A197,Round47[],5,FALSE), 0)</f>
        <v>0</v>
      </c>
      <c r="AZ197" s="36">
        <f>IFERROR(VLOOKUP($A197,Round48[],5,FALSE), 0)</f>
        <v>0</v>
      </c>
      <c r="BA197" s="36">
        <f>IFERROR(VLOOKUP($A197,Round49[],5,FALSE), 0)</f>
        <v>0</v>
      </c>
      <c r="BB197" s="36">
        <f>IFERROR(VLOOKUP($A197,Round50[],5,FALSE), 0)</f>
        <v>0</v>
      </c>
      <c r="BC197" s="36">
        <f>IFERROR(VLOOKUP($A197,Round51[],5,FALSE), 0)</f>
        <v>0</v>
      </c>
      <c r="BD197" s="36">
        <f>IFERROR(VLOOKUP($A197,Round52[],5,FALSE), 0)</f>
        <v>0</v>
      </c>
      <c r="BE197" s="36">
        <f>IFERROR(VLOOKUP($A197,Round53[],5,FALSE), 0)</f>
        <v>0</v>
      </c>
      <c r="BF197" s="36">
        <f>IFERROR(VLOOKUP($A197,Round54[],5,FALSE), 0)</f>
        <v>0</v>
      </c>
      <c r="BG197" s="36">
        <f>IFERROR(VLOOKUP($A197,Round55[],5,FALSE), 0)</f>
        <v>0</v>
      </c>
      <c r="BH197" s="36">
        <f>IFERROR(VLOOKUP($A197,Round56[],5,FALSE), 0)</f>
        <v>0</v>
      </c>
      <c r="BI197" s="36">
        <f>IFERROR(VLOOKUP($A197,Round57[],5,FALSE), 0)</f>
        <v>0</v>
      </c>
      <c r="BJ197" s="36">
        <f>IFERROR(VLOOKUP($A197,Round58[],5,FALSE), 0)</f>
        <v>0</v>
      </c>
      <c r="BK197" s="36">
        <f>IFERROR(VLOOKUP($A197,Round59[],5,FALSE), 0)</f>
        <v>0</v>
      </c>
      <c r="BL197" s="36">
        <f>IFERROR(VLOOKUP($A197,Round60[],5,FALSE), 0)</f>
        <v>0</v>
      </c>
      <c r="BM197" s="36">
        <f>IFERROR(VLOOKUP($A197,Round61[],5,FALSE), 0)</f>
        <v>0</v>
      </c>
      <c r="BN197" s="36">
        <f>IFERROR(VLOOKUP($A197,Round62[],5,FALSE), 0)</f>
        <v>0</v>
      </c>
    </row>
    <row r="198" spans="1:66" ht="22.5" x14ac:dyDescent="0.25">
      <c r="A198" s="1">
        <v>28285</v>
      </c>
      <c r="B198" s="39" t="s">
        <v>248</v>
      </c>
      <c r="C198" s="37">
        <f xml:space="preserve"> SUM(TotalPoints[[#This Row],[دور 1]:[دور 62]])</f>
        <v>1</v>
      </c>
      <c r="D198" s="42">
        <f>COUNTIF(TotalPoints[[#This Row],[دور 1]:[دور 62]], "&gt;0")</f>
        <v>1</v>
      </c>
      <c r="E198" s="36">
        <f>IFERROR(VLOOKUP($A198,Round01[],5,FALSE), 0)</f>
        <v>0</v>
      </c>
      <c r="F198" s="36">
        <f>IFERROR(VLOOKUP($A198,Round02[],5,FALSE), 0)</f>
        <v>0</v>
      </c>
      <c r="G198" s="36">
        <f>IFERROR(VLOOKUP($A198,Round03[],5,FALSE), 0)</f>
        <v>0</v>
      </c>
      <c r="H198" s="36">
        <f>IFERROR(VLOOKUP($A198,Round04[],5,FALSE), 0)</f>
        <v>0</v>
      </c>
      <c r="I198" s="36">
        <f>IFERROR(VLOOKUP($A198,Round05[],5,FALSE), 0)</f>
        <v>0</v>
      </c>
      <c r="J198" s="36">
        <f>IFERROR(VLOOKUP($A198,Round06[],5,FALSE), 0)</f>
        <v>0</v>
      </c>
      <c r="K198" s="36">
        <f>IFERROR(VLOOKUP($A198,Round07[],5,FALSE), 0)</f>
        <v>0</v>
      </c>
      <c r="L198" s="36">
        <f>IFERROR(VLOOKUP($A198,Round08[],5,FALSE), 0)</f>
        <v>0</v>
      </c>
      <c r="M198" s="36">
        <f>IFERROR(VLOOKUP($A198,Round09[],5,FALSE), 0)</f>
        <v>0</v>
      </c>
      <c r="N198" s="36">
        <f>IFERROR(VLOOKUP($A198,Round10[],5,FALSE), 0)</f>
        <v>0</v>
      </c>
      <c r="O198" s="36">
        <f>IFERROR(VLOOKUP($A198,Round11[],5,FALSE), 0)</f>
        <v>0</v>
      </c>
      <c r="P198" s="36">
        <f>IFERROR(VLOOKUP($A198,Round12[],5,FALSE), 0)</f>
        <v>1</v>
      </c>
      <c r="Q198" s="36">
        <f>IFERROR(VLOOKUP($A198,Round13[],5,FALSE), 0)</f>
        <v>0</v>
      </c>
      <c r="R198" s="36">
        <f>IFERROR(VLOOKUP($A198,Round14[],5,FALSE), 0)</f>
        <v>0</v>
      </c>
      <c r="S198" s="36">
        <f>IFERROR(VLOOKUP($A198,Round15[],5,FALSE), 0)</f>
        <v>0</v>
      </c>
      <c r="T198" s="36">
        <f>IFERROR(VLOOKUP($A198,Round16[],5,FALSE), 0)</f>
        <v>0</v>
      </c>
      <c r="U198" s="36">
        <f>IFERROR(VLOOKUP($A198,Round17[],5,FALSE), 0)</f>
        <v>0</v>
      </c>
      <c r="V198" s="36">
        <f>IFERROR(VLOOKUP($A198,Round18[],5,FALSE), 0)</f>
        <v>0</v>
      </c>
      <c r="W198" s="36">
        <f>IFERROR(VLOOKUP($A198,Round19[],5,FALSE), 0)</f>
        <v>0</v>
      </c>
      <c r="X198" s="36">
        <f>IFERROR(VLOOKUP($A198,Round20[],5,FALSE), 0)</f>
        <v>0</v>
      </c>
      <c r="Y198" s="36">
        <f>IFERROR(VLOOKUP($A198,Round21[],5,FALSE), 0)</f>
        <v>0</v>
      </c>
      <c r="Z198" s="36">
        <f>IFERROR(VLOOKUP($A198,Round22[],5,FALSE), 0)</f>
        <v>0</v>
      </c>
      <c r="AA198" s="36">
        <f>IFERROR(VLOOKUP($A198,Round23[],5,FALSE), 0)</f>
        <v>0</v>
      </c>
      <c r="AB198" s="36">
        <f>IFERROR(VLOOKUP($A198,'دور 24'!$A$2:$E$41,5,FALSE), 0)</f>
        <v>0</v>
      </c>
      <c r="AC198" s="36">
        <f>IFERROR(VLOOKUP($A198,Round25[],5,FALSE), 0)</f>
        <v>0</v>
      </c>
      <c r="AD198" s="36">
        <f>IFERROR(VLOOKUP($A198,Round26[],5,FALSE), 0)</f>
        <v>0</v>
      </c>
      <c r="AE198" s="36">
        <f>IFERROR(VLOOKUP($A198,Round27[],5,FALSE), 0)</f>
        <v>0</v>
      </c>
      <c r="AF198" s="36">
        <f>IFERROR(VLOOKUP($A198,Round28[],5,FALSE), 0)</f>
        <v>0</v>
      </c>
      <c r="AG198" s="36">
        <f>IFERROR(VLOOKUP($A198,Round29[],5,FALSE), 0)</f>
        <v>0</v>
      </c>
      <c r="AH198" s="36">
        <f>IFERROR(VLOOKUP($A198,Round30[],5,FALSE), 0)</f>
        <v>0</v>
      </c>
      <c r="AI198" s="36">
        <f>IFERROR(VLOOKUP($A198,Round31[],5,FALSE), 0)</f>
        <v>0</v>
      </c>
      <c r="AJ198" s="36">
        <f>IFERROR(VLOOKUP($A198,Round32[],5,FALSE), 0)</f>
        <v>0</v>
      </c>
      <c r="AK198" s="36">
        <f>IFERROR(VLOOKUP($A198,Round33[],5,FALSE), 0)</f>
        <v>0</v>
      </c>
      <c r="AL198" s="36">
        <f>IFERROR(VLOOKUP($A198,Round34[],5,FALSE), 0)</f>
        <v>0</v>
      </c>
      <c r="AM198" s="36">
        <f>IFERROR(VLOOKUP($A198,Round35[],5,FALSE), 0)</f>
        <v>0</v>
      </c>
      <c r="AN198" s="36">
        <f>IFERROR(VLOOKUP($A198,Round36[],5,FALSE), 0)</f>
        <v>0</v>
      </c>
      <c r="AO198" s="36">
        <f>IFERROR(VLOOKUP($A198,Round37[],5,FALSE), 0)</f>
        <v>0</v>
      </c>
      <c r="AP198" s="36">
        <f>IFERROR(VLOOKUP($A198,Round38[],5,FALSE), 0)</f>
        <v>0</v>
      </c>
      <c r="AQ198" s="36">
        <f>IFERROR(VLOOKUP($A198,Round39[],5,FALSE), 0)</f>
        <v>0</v>
      </c>
      <c r="AR198" s="36">
        <f>IFERROR(VLOOKUP($A198,Round40[],5,FALSE), 0)</f>
        <v>0</v>
      </c>
      <c r="AS198" s="36">
        <f>IFERROR(VLOOKUP($A198,Round41[],5,FALSE), 0)</f>
        <v>0</v>
      </c>
      <c r="AT198" s="36">
        <f>IFERROR(VLOOKUP($A198,Round42[],5,FALSE), 0)</f>
        <v>0</v>
      </c>
      <c r="AU198" s="36">
        <f>IFERROR(VLOOKUP($A198,Round43[],5,FALSE), 0)</f>
        <v>0</v>
      </c>
      <c r="AV198" s="36">
        <f>IFERROR(VLOOKUP($A198,Round44[],5,FALSE), 0)</f>
        <v>0</v>
      </c>
      <c r="AW198" s="36">
        <f>IFERROR(VLOOKUP($A198,Round45[],5,FALSE), 0)</f>
        <v>0</v>
      </c>
      <c r="AX198" s="36">
        <f>IFERROR(VLOOKUP($A198,Round46[],5,FALSE), 0)</f>
        <v>0</v>
      </c>
      <c r="AY198" s="36">
        <f>IFERROR(VLOOKUP($A198,Round47[],5,FALSE), 0)</f>
        <v>0</v>
      </c>
      <c r="AZ198" s="36">
        <f>IFERROR(VLOOKUP($A198,Round48[],5,FALSE), 0)</f>
        <v>0</v>
      </c>
      <c r="BA198" s="36">
        <f>IFERROR(VLOOKUP($A198,Round49[],5,FALSE), 0)</f>
        <v>0</v>
      </c>
      <c r="BB198" s="36">
        <f>IFERROR(VLOOKUP($A198,Round50[],5,FALSE), 0)</f>
        <v>0</v>
      </c>
      <c r="BC198" s="36">
        <f>IFERROR(VLOOKUP($A198,Round51[],5,FALSE), 0)</f>
        <v>0</v>
      </c>
      <c r="BD198" s="36">
        <f>IFERROR(VLOOKUP($A198,Round52[],5,FALSE), 0)</f>
        <v>0</v>
      </c>
      <c r="BE198" s="36">
        <f>IFERROR(VLOOKUP($A198,Round53[],5,FALSE), 0)</f>
        <v>0</v>
      </c>
      <c r="BF198" s="36">
        <f>IFERROR(VLOOKUP($A198,Round54[],5,FALSE), 0)</f>
        <v>0</v>
      </c>
      <c r="BG198" s="36">
        <f>IFERROR(VLOOKUP($A198,Round55[],5,FALSE), 0)</f>
        <v>0</v>
      </c>
      <c r="BH198" s="36">
        <f>IFERROR(VLOOKUP($A198,Round56[],5,FALSE), 0)</f>
        <v>0</v>
      </c>
      <c r="BI198" s="36">
        <f>IFERROR(VLOOKUP($A198,Round57[],5,FALSE), 0)</f>
        <v>0</v>
      </c>
      <c r="BJ198" s="36">
        <f>IFERROR(VLOOKUP($A198,Round58[],5,FALSE), 0)</f>
        <v>0</v>
      </c>
      <c r="BK198" s="36">
        <f>IFERROR(VLOOKUP($A198,Round59[],5,FALSE), 0)</f>
        <v>0</v>
      </c>
      <c r="BL198" s="36">
        <f>IFERROR(VLOOKUP($A198,Round60[],5,FALSE), 0)</f>
        <v>0</v>
      </c>
      <c r="BM198" s="36">
        <f>IFERROR(VLOOKUP($A198,Round61[],5,FALSE), 0)</f>
        <v>0</v>
      </c>
      <c r="BN198" s="36">
        <f>IFERROR(VLOOKUP($A198,Round62[],5,FALSE), 0)</f>
        <v>0</v>
      </c>
    </row>
    <row r="199" spans="1:66" ht="22.5" x14ac:dyDescent="0.25">
      <c r="A199" s="1">
        <v>13808</v>
      </c>
      <c r="B199" s="39" t="s">
        <v>267</v>
      </c>
      <c r="C199" s="37">
        <f xml:space="preserve"> SUM(TotalPoints[[#This Row],[دور 1]:[دور 62]])</f>
        <v>1</v>
      </c>
      <c r="D199" s="42">
        <f>COUNTIF(TotalPoints[[#This Row],[دور 1]:[دور 62]], "&gt;0")</f>
        <v>1</v>
      </c>
      <c r="E199" s="36">
        <f>IFERROR(VLOOKUP($A199,Round01[],5,FALSE), 0)</f>
        <v>0</v>
      </c>
      <c r="F199" s="36">
        <f>IFERROR(VLOOKUP($A199,Round02[],5,FALSE), 0)</f>
        <v>0</v>
      </c>
      <c r="G199" s="36">
        <f>IFERROR(VLOOKUP($A199,Round03[],5,FALSE), 0)</f>
        <v>0</v>
      </c>
      <c r="H199" s="36">
        <f>IFERROR(VLOOKUP($A199,Round04[],5,FALSE), 0)</f>
        <v>0</v>
      </c>
      <c r="I199" s="36">
        <f>IFERROR(VLOOKUP($A199,Round05[],5,FALSE), 0)</f>
        <v>0</v>
      </c>
      <c r="J199" s="36">
        <f>IFERROR(VLOOKUP($A199,Round06[],5,FALSE), 0)</f>
        <v>0</v>
      </c>
      <c r="K199" s="36">
        <f>IFERROR(VLOOKUP($A199,Round07[],5,FALSE), 0)</f>
        <v>0</v>
      </c>
      <c r="L199" s="36">
        <f>IFERROR(VLOOKUP($A199,Round08[],5,FALSE), 0)</f>
        <v>0</v>
      </c>
      <c r="M199" s="36">
        <f>IFERROR(VLOOKUP($A199,Round09[],5,FALSE), 0)</f>
        <v>0</v>
      </c>
      <c r="N199" s="36">
        <f>IFERROR(VLOOKUP($A199,Round10[],5,FALSE), 0)</f>
        <v>0</v>
      </c>
      <c r="O199" s="36">
        <f>IFERROR(VLOOKUP($A199,Round11[],5,FALSE), 0)</f>
        <v>0</v>
      </c>
      <c r="P199" s="36">
        <f>IFERROR(VLOOKUP($A199,Round12[],5,FALSE), 0)</f>
        <v>0</v>
      </c>
      <c r="Q199" s="36">
        <f>IFERROR(VLOOKUP($A199,Round13[],5,FALSE), 0)</f>
        <v>0</v>
      </c>
      <c r="R199" s="36">
        <f>IFERROR(VLOOKUP($A199,Round14[],5,FALSE), 0)</f>
        <v>0</v>
      </c>
      <c r="S199" s="36">
        <f>IFERROR(VLOOKUP($A199,Round15[],5,FALSE), 0)</f>
        <v>0</v>
      </c>
      <c r="T199" s="36">
        <f>IFERROR(VLOOKUP($A199,Round16[],5,FALSE), 0)</f>
        <v>0</v>
      </c>
      <c r="U199" s="36">
        <f>IFERROR(VLOOKUP($A199,Round17[],5,FALSE), 0)</f>
        <v>0</v>
      </c>
      <c r="V199" s="36">
        <f>IFERROR(VLOOKUP($A199,Round18[],5,FALSE), 0)</f>
        <v>0</v>
      </c>
      <c r="W199" s="36">
        <f>IFERROR(VLOOKUP($A199,Round19[],5,FALSE), 0)</f>
        <v>0</v>
      </c>
      <c r="X199" s="36">
        <f>IFERROR(VLOOKUP($A199,Round20[],5,FALSE), 0)</f>
        <v>0</v>
      </c>
      <c r="Y199" s="36">
        <f>IFERROR(VLOOKUP($A199,Round21[],5,FALSE), 0)</f>
        <v>1</v>
      </c>
      <c r="Z199" s="36">
        <f>IFERROR(VLOOKUP($A199,Round22[],5,FALSE), 0)</f>
        <v>0</v>
      </c>
      <c r="AA199" s="36">
        <f>IFERROR(VLOOKUP($A199,Round23[],5,FALSE), 0)</f>
        <v>0</v>
      </c>
      <c r="AB199" s="36">
        <f>IFERROR(VLOOKUP($A199,'دور 24'!$A$2:$E$41,5,FALSE), 0)</f>
        <v>0</v>
      </c>
      <c r="AC199" s="36">
        <f>IFERROR(VLOOKUP($A199,Round25[],5,FALSE), 0)</f>
        <v>0</v>
      </c>
      <c r="AD199" s="36">
        <f>IFERROR(VLOOKUP($A199,Round26[],5,FALSE), 0)</f>
        <v>0</v>
      </c>
      <c r="AE199" s="36">
        <f>IFERROR(VLOOKUP($A199,Round27[],5,FALSE), 0)</f>
        <v>0</v>
      </c>
      <c r="AF199" s="36">
        <f>IFERROR(VLOOKUP($A199,Round28[],5,FALSE), 0)</f>
        <v>0</v>
      </c>
      <c r="AG199" s="36">
        <f>IFERROR(VLOOKUP($A199,Round29[],5,FALSE), 0)</f>
        <v>0</v>
      </c>
      <c r="AH199" s="36">
        <f>IFERROR(VLOOKUP($A199,Round30[],5,FALSE), 0)</f>
        <v>0</v>
      </c>
      <c r="AI199" s="36">
        <f>IFERROR(VLOOKUP($A199,Round31[],5,FALSE), 0)</f>
        <v>0</v>
      </c>
      <c r="AJ199" s="36">
        <f>IFERROR(VLOOKUP($A199,Round32[],5,FALSE), 0)</f>
        <v>0</v>
      </c>
      <c r="AK199" s="36">
        <f>IFERROR(VLOOKUP($A199,Round33[],5,FALSE), 0)</f>
        <v>0</v>
      </c>
      <c r="AL199" s="36">
        <f>IFERROR(VLOOKUP($A199,Round34[],5,FALSE), 0)</f>
        <v>0</v>
      </c>
      <c r="AM199" s="36">
        <f>IFERROR(VLOOKUP($A199,Round35[],5,FALSE), 0)</f>
        <v>0</v>
      </c>
      <c r="AN199" s="36">
        <f>IFERROR(VLOOKUP($A199,Round36[],5,FALSE), 0)</f>
        <v>0</v>
      </c>
      <c r="AO199" s="36">
        <f>IFERROR(VLOOKUP($A199,Round37[],5,FALSE), 0)</f>
        <v>0</v>
      </c>
      <c r="AP199" s="36">
        <f>IFERROR(VLOOKUP($A199,Round38[],5,FALSE), 0)</f>
        <v>0</v>
      </c>
      <c r="AQ199" s="36">
        <f>IFERROR(VLOOKUP($A199,Round39[],5,FALSE), 0)</f>
        <v>0</v>
      </c>
      <c r="AR199" s="36">
        <f>IFERROR(VLOOKUP($A199,Round40[],5,FALSE), 0)</f>
        <v>0</v>
      </c>
      <c r="AS199" s="36">
        <f>IFERROR(VLOOKUP($A199,Round41[],5,FALSE), 0)</f>
        <v>0</v>
      </c>
      <c r="AT199" s="36">
        <f>IFERROR(VLOOKUP($A199,Round42[],5,FALSE), 0)</f>
        <v>0</v>
      </c>
      <c r="AU199" s="36">
        <f>IFERROR(VLOOKUP($A199,Round43[],5,FALSE), 0)</f>
        <v>0</v>
      </c>
      <c r="AV199" s="36">
        <f>IFERROR(VLOOKUP($A199,Round44[],5,FALSE), 0)</f>
        <v>0</v>
      </c>
      <c r="AW199" s="36">
        <f>IFERROR(VLOOKUP($A199,Round45[],5,FALSE), 0)</f>
        <v>0</v>
      </c>
      <c r="AX199" s="36">
        <f>IFERROR(VLOOKUP($A199,Round46[],5,FALSE), 0)</f>
        <v>0</v>
      </c>
      <c r="AY199" s="36">
        <f>IFERROR(VLOOKUP($A199,Round47[],5,FALSE), 0)</f>
        <v>0</v>
      </c>
      <c r="AZ199" s="36">
        <f>IFERROR(VLOOKUP($A199,Round48[],5,FALSE), 0)</f>
        <v>0</v>
      </c>
      <c r="BA199" s="36">
        <f>IFERROR(VLOOKUP($A199,Round49[],5,FALSE), 0)</f>
        <v>0</v>
      </c>
      <c r="BB199" s="36">
        <f>IFERROR(VLOOKUP($A199,Round50[],5,FALSE), 0)</f>
        <v>0</v>
      </c>
      <c r="BC199" s="36">
        <f>IFERROR(VLOOKUP($A199,Round51[],5,FALSE), 0)</f>
        <v>0</v>
      </c>
      <c r="BD199" s="36">
        <f>IFERROR(VLOOKUP($A199,Round52[],5,FALSE), 0)</f>
        <v>0</v>
      </c>
      <c r="BE199" s="36">
        <f>IFERROR(VLOOKUP($A199,Round53[],5,FALSE), 0)</f>
        <v>0</v>
      </c>
      <c r="BF199" s="36">
        <f>IFERROR(VLOOKUP($A199,Round54[],5,FALSE), 0)</f>
        <v>0</v>
      </c>
      <c r="BG199" s="36">
        <f>IFERROR(VLOOKUP($A199,Round55[],5,FALSE), 0)</f>
        <v>0</v>
      </c>
      <c r="BH199" s="36">
        <f>IFERROR(VLOOKUP($A199,Round56[],5,FALSE), 0)</f>
        <v>0</v>
      </c>
      <c r="BI199" s="36">
        <f>IFERROR(VLOOKUP($A199,Round57[],5,FALSE), 0)</f>
        <v>0</v>
      </c>
      <c r="BJ199" s="36">
        <f>IFERROR(VLOOKUP($A199,Round58[],5,FALSE), 0)</f>
        <v>0</v>
      </c>
      <c r="BK199" s="36">
        <f>IFERROR(VLOOKUP($A199,Round59[],5,FALSE), 0)</f>
        <v>0</v>
      </c>
      <c r="BL199" s="36">
        <f>IFERROR(VLOOKUP($A199,Round60[],5,FALSE), 0)</f>
        <v>0</v>
      </c>
      <c r="BM199" s="36">
        <f>IFERROR(VLOOKUP($A199,Round61[],5,FALSE), 0)</f>
        <v>0</v>
      </c>
      <c r="BN199" s="36">
        <f>IFERROR(VLOOKUP($A199,Round62[],5,FALSE), 0)</f>
        <v>0</v>
      </c>
    </row>
    <row r="200" spans="1:66" ht="22.5" x14ac:dyDescent="0.25">
      <c r="A200" s="1">
        <v>29826</v>
      </c>
      <c r="B200" s="39">
        <v>4000247735</v>
      </c>
      <c r="C200" s="37">
        <f xml:space="preserve"> SUM(TotalPoints[[#This Row],[دور 1]:[دور 62]])</f>
        <v>1</v>
      </c>
      <c r="D200" s="42">
        <f>COUNTIF(TotalPoints[[#This Row],[دور 1]:[دور 62]], "&gt;0")</f>
        <v>1</v>
      </c>
      <c r="E200" s="36">
        <f>IFERROR(VLOOKUP($A200,Round01[],5,FALSE), 0)</f>
        <v>0</v>
      </c>
      <c r="F200" s="36">
        <f>IFERROR(VLOOKUP($A200,Round02[],5,FALSE), 0)</f>
        <v>0</v>
      </c>
      <c r="G200" s="36">
        <f>IFERROR(VLOOKUP($A200,Round03[],5,FALSE), 0)</f>
        <v>0</v>
      </c>
      <c r="H200" s="36">
        <f>IFERROR(VLOOKUP($A200,Round04[],5,FALSE), 0)</f>
        <v>0</v>
      </c>
      <c r="I200" s="36">
        <f>IFERROR(VLOOKUP($A200,Round05[],5,FALSE), 0)</f>
        <v>0</v>
      </c>
      <c r="J200" s="36">
        <f>IFERROR(VLOOKUP($A200,Round06[],5,FALSE), 0)</f>
        <v>0</v>
      </c>
      <c r="K200" s="36">
        <f>IFERROR(VLOOKUP($A200,Round07[],5,FALSE), 0)</f>
        <v>0</v>
      </c>
      <c r="L200" s="36">
        <f>IFERROR(VLOOKUP($A200,Round08[],5,FALSE), 0)</f>
        <v>0</v>
      </c>
      <c r="M200" s="36">
        <f>IFERROR(VLOOKUP($A200,Round09[],5,FALSE), 0)</f>
        <v>0</v>
      </c>
      <c r="N200" s="36">
        <f>IFERROR(VLOOKUP($A200,Round10[],5,FALSE), 0)</f>
        <v>0</v>
      </c>
      <c r="O200" s="36">
        <f>IFERROR(VLOOKUP($A200,Round11[],5,FALSE), 0)</f>
        <v>0</v>
      </c>
      <c r="P200" s="36">
        <f>IFERROR(VLOOKUP($A200,Round12[],5,FALSE), 0)</f>
        <v>0</v>
      </c>
      <c r="Q200" s="36">
        <f>IFERROR(VLOOKUP($A200,Round13[],5,FALSE), 0)</f>
        <v>0</v>
      </c>
      <c r="R200" s="36">
        <f>IFERROR(VLOOKUP($A200,Round14[],5,FALSE), 0)</f>
        <v>0</v>
      </c>
      <c r="S200" s="36">
        <f>IFERROR(VLOOKUP($A200,Round15[],5,FALSE), 0)</f>
        <v>0</v>
      </c>
      <c r="T200" s="36">
        <f>IFERROR(VLOOKUP($A200,Round16[],5,FALSE), 0)</f>
        <v>0</v>
      </c>
      <c r="U200" s="36">
        <f>IFERROR(VLOOKUP($A200,Round17[],5,FALSE), 0)</f>
        <v>0</v>
      </c>
      <c r="V200" s="36">
        <f>IFERROR(VLOOKUP($A200,Round18[],5,FALSE), 0)</f>
        <v>0</v>
      </c>
      <c r="W200" s="36">
        <f>IFERROR(VLOOKUP($A200,Round19[],5,FALSE), 0)</f>
        <v>0</v>
      </c>
      <c r="X200" s="36">
        <f>IFERROR(VLOOKUP($A200,Round20[],5,FALSE), 0)</f>
        <v>0</v>
      </c>
      <c r="Y200" s="36">
        <f>IFERROR(VLOOKUP($A200,Round21[],5,FALSE), 0)</f>
        <v>0</v>
      </c>
      <c r="Z200" s="36">
        <f>IFERROR(VLOOKUP($A200,Round22[],5,FALSE), 0)</f>
        <v>0</v>
      </c>
      <c r="AA200" s="36">
        <f>IFERROR(VLOOKUP($A200,Round23[],5,FALSE), 0)</f>
        <v>0</v>
      </c>
      <c r="AB200" s="36">
        <f>IFERROR(VLOOKUP($A200,'دور 24'!$A$2:$E$41,5,FALSE), 0)</f>
        <v>0</v>
      </c>
      <c r="AC200" s="36">
        <f>IFERROR(VLOOKUP($A200,Round25[],5,FALSE), 0)</f>
        <v>0</v>
      </c>
      <c r="AD200" s="36">
        <f>IFERROR(VLOOKUP($A200,Round26[],5,FALSE), 0)</f>
        <v>1</v>
      </c>
      <c r="AE200" s="36">
        <f>IFERROR(VLOOKUP($A200,Round27[],5,FALSE), 0)</f>
        <v>0</v>
      </c>
      <c r="AF200" s="36">
        <f>IFERROR(VLOOKUP($A200,Round28[],5,FALSE), 0)</f>
        <v>0</v>
      </c>
      <c r="AG200" s="36">
        <f>IFERROR(VLOOKUP($A200,Round29[],5,FALSE), 0)</f>
        <v>0</v>
      </c>
      <c r="AH200" s="36">
        <f>IFERROR(VLOOKUP($A200,Round30[],5,FALSE), 0)</f>
        <v>0</v>
      </c>
      <c r="AI200" s="36">
        <f>IFERROR(VLOOKUP($A200,Round31[],5,FALSE), 0)</f>
        <v>0</v>
      </c>
      <c r="AJ200" s="36">
        <f>IFERROR(VLOOKUP($A200,Round32[],5,FALSE), 0)</f>
        <v>0</v>
      </c>
      <c r="AK200" s="36">
        <f>IFERROR(VLOOKUP($A200,Round33[],5,FALSE), 0)</f>
        <v>0</v>
      </c>
      <c r="AL200" s="36">
        <f>IFERROR(VLOOKUP($A200,Round34[],5,FALSE), 0)</f>
        <v>0</v>
      </c>
      <c r="AM200" s="36">
        <f>IFERROR(VLOOKUP($A200,Round35[],5,FALSE), 0)</f>
        <v>0</v>
      </c>
      <c r="AN200" s="36">
        <f>IFERROR(VLOOKUP($A200,Round36[],5,FALSE), 0)</f>
        <v>0</v>
      </c>
      <c r="AO200" s="36">
        <f>IFERROR(VLOOKUP($A200,Round37[],5,FALSE), 0)</f>
        <v>0</v>
      </c>
      <c r="AP200" s="36">
        <f>IFERROR(VLOOKUP($A200,Round38[],5,FALSE), 0)</f>
        <v>0</v>
      </c>
      <c r="AQ200" s="36">
        <f>IFERROR(VLOOKUP($A200,Round39[],5,FALSE), 0)</f>
        <v>0</v>
      </c>
      <c r="AR200" s="36">
        <f>IFERROR(VLOOKUP($A200,Round40[],5,FALSE), 0)</f>
        <v>0</v>
      </c>
      <c r="AS200" s="36">
        <f>IFERROR(VLOOKUP($A200,Round41[],5,FALSE), 0)</f>
        <v>0</v>
      </c>
      <c r="AT200" s="36">
        <f>IFERROR(VLOOKUP($A200,Round42[],5,FALSE), 0)</f>
        <v>0</v>
      </c>
      <c r="AU200" s="36">
        <f>IFERROR(VLOOKUP($A200,Round43[],5,FALSE), 0)</f>
        <v>0</v>
      </c>
      <c r="AV200" s="36">
        <f>IFERROR(VLOOKUP($A200,Round44[],5,FALSE), 0)</f>
        <v>0</v>
      </c>
      <c r="AW200" s="36">
        <f>IFERROR(VLOOKUP($A200,Round45[],5,FALSE), 0)</f>
        <v>0</v>
      </c>
      <c r="AX200" s="36">
        <f>IFERROR(VLOOKUP($A200,Round46[],5,FALSE), 0)</f>
        <v>0</v>
      </c>
      <c r="AY200" s="36">
        <f>IFERROR(VLOOKUP($A200,Round47[],5,FALSE), 0)</f>
        <v>0</v>
      </c>
      <c r="AZ200" s="36">
        <f>IFERROR(VLOOKUP($A200,Round48[],5,FALSE), 0)</f>
        <v>0</v>
      </c>
      <c r="BA200" s="36">
        <f>IFERROR(VLOOKUP($A200,Round49[],5,FALSE), 0)</f>
        <v>0</v>
      </c>
      <c r="BB200" s="36">
        <f>IFERROR(VLOOKUP($A200,Round50[],5,FALSE), 0)</f>
        <v>0</v>
      </c>
      <c r="BC200" s="36">
        <f>IFERROR(VLOOKUP($A200,Round51[],5,FALSE), 0)</f>
        <v>0</v>
      </c>
      <c r="BD200" s="36">
        <f>IFERROR(VLOOKUP($A200,Round52[],5,FALSE), 0)</f>
        <v>0</v>
      </c>
      <c r="BE200" s="36">
        <f>IFERROR(VLOOKUP($A200,Round53[],5,FALSE), 0)</f>
        <v>0</v>
      </c>
      <c r="BF200" s="36">
        <f>IFERROR(VLOOKUP($A200,Round54[],5,FALSE), 0)</f>
        <v>0</v>
      </c>
      <c r="BG200" s="36">
        <f>IFERROR(VLOOKUP($A200,Round55[],5,FALSE), 0)</f>
        <v>0</v>
      </c>
      <c r="BH200" s="36">
        <f>IFERROR(VLOOKUP($A200,Round56[],5,FALSE), 0)</f>
        <v>0</v>
      </c>
      <c r="BI200" s="36">
        <f>IFERROR(VLOOKUP($A200,Round57[],5,FALSE), 0)</f>
        <v>0</v>
      </c>
      <c r="BJ200" s="36">
        <f>IFERROR(VLOOKUP($A200,Round58[],5,FALSE), 0)</f>
        <v>0</v>
      </c>
      <c r="BK200" s="36">
        <f>IFERROR(VLOOKUP($A200,Round59[],5,FALSE), 0)</f>
        <v>0</v>
      </c>
      <c r="BL200" s="36">
        <f>IFERROR(VLOOKUP($A200,Round60[],5,FALSE), 0)</f>
        <v>0</v>
      </c>
      <c r="BM200" s="36">
        <f>IFERROR(VLOOKUP($A200,Round61[],5,FALSE), 0)</f>
        <v>0</v>
      </c>
      <c r="BN200" s="36">
        <f>IFERROR(VLOOKUP($A200,Round62[],5,FALSE), 0)</f>
        <v>0</v>
      </c>
    </row>
    <row r="201" spans="1:66" ht="22.5" x14ac:dyDescent="0.25">
      <c r="A201" s="1">
        <v>26113</v>
      </c>
      <c r="B201" s="39" t="s">
        <v>275</v>
      </c>
      <c r="C201" s="37">
        <f xml:space="preserve"> SUM(TotalPoints[[#This Row],[دور 1]:[دور 62]])</f>
        <v>1</v>
      </c>
      <c r="D201" s="42">
        <f>COUNTIF(TotalPoints[[#This Row],[دور 1]:[دور 62]], "&gt;0")</f>
        <v>1</v>
      </c>
      <c r="E201" s="36">
        <f>IFERROR(VLOOKUP($A201,Round01[],5,FALSE), 0)</f>
        <v>0</v>
      </c>
      <c r="F201" s="36">
        <f>IFERROR(VLOOKUP($A201,Round02[],5,FALSE), 0)</f>
        <v>0</v>
      </c>
      <c r="G201" s="36">
        <f>IFERROR(VLOOKUP($A201,Round03[],5,FALSE), 0)</f>
        <v>0</v>
      </c>
      <c r="H201" s="36">
        <f>IFERROR(VLOOKUP($A201,Round04[],5,FALSE), 0)</f>
        <v>0</v>
      </c>
      <c r="I201" s="36">
        <f>IFERROR(VLOOKUP($A201,Round05[],5,FALSE), 0)</f>
        <v>0</v>
      </c>
      <c r="J201" s="36">
        <f>IFERROR(VLOOKUP($A201,Round06[],5,FALSE), 0)</f>
        <v>0</v>
      </c>
      <c r="K201" s="36">
        <f>IFERROR(VLOOKUP($A201,Round07[],5,FALSE), 0)</f>
        <v>0</v>
      </c>
      <c r="L201" s="36">
        <f>IFERROR(VLOOKUP($A201,Round08[],5,FALSE), 0)</f>
        <v>0</v>
      </c>
      <c r="M201" s="36">
        <f>IFERROR(VLOOKUP($A201,Round09[],5,FALSE), 0)</f>
        <v>0</v>
      </c>
      <c r="N201" s="36">
        <f>IFERROR(VLOOKUP($A201,Round10[],5,FALSE), 0)</f>
        <v>0</v>
      </c>
      <c r="O201" s="36">
        <f>IFERROR(VLOOKUP($A201,Round11[],5,FALSE), 0)</f>
        <v>0</v>
      </c>
      <c r="P201" s="36">
        <f>IFERROR(VLOOKUP($A201,Round12[],5,FALSE), 0)</f>
        <v>0</v>
      </c>
      <c r="Q201" s="36">
        <f>IFERROR(VLOOKUP($A201,Round13[],5,FALSE), 0)</f>
        <v>0</v>
      </c>
      <c r="R201" s="36">
        <f>IFERROR(VLOOKUP($A201,Round14[],5,FALSE), 0)</f>
        <v>0</v>
      </c>
      <c r="S201" s="36">
        <f>IFERROR(VLOOKUP($A201,Round15[],5,FALSE), 0)</f>
        <v>0</v>
      </c>
      <c r="T201" s="36">
        <f>IFERROR(VLOOKUP($A201,Round16[],5,FALSE), 0)</f>
        <v>0</v>
      </c>
      <c r="U201" s="36">
        <f>IFERROR(VLOOKUP($A201,Round17[],5,FALSE), 0)</f>
        <v>0</v>
      </c>
      <c r="V201" s="36">
        <f>IFERROR(VLOOKUP($A201,Round18[],5,FALSE), 0)</f>
        <v>0</v>
      </c>
      <c r="W201" s="36">
        <f>IFERROR(VLOOKUP($A201,Round19[],5,FALSE), 0)</f>
        <v>0</v>
      </c>
      <c r="X201" s="36">
        <f>IFERROR(VLOOKUP($A201,Round20[],5,FALSE), 0)</f>
        <v>0</v>
      </c>
      <c r="Y201" s="36">
        <f>IFERROR(VLOOKUP($A201,Round21[],5,FALSE), 0)</f>
        <v>0</v>
      </c>
      <c r="Z201" s="36">
        <f>IFERROR(VLOOKUP($A201,Round22[],5,FALSE), 0)</f>
        <v>0</v>
      </c>
      <c r="AA201" s="36">
        <f>IFERROR(VLOOKUP($A201,Round23[],5,FALSE), 0)</f>
        <v>0</v>
      </c>
      <c r="AB201" s="36">
        <f>IFERROR(VLOOKUP($A201,'دور 24'!$A$2:$E$41,5,FALSE), 0)</f>
        <v>0</v>
      </c>
      <c r="AC201" s="36">
        <f>IFERROR(VLOOKUP($A201,Round25[],5,FALSE), 0)</f>
        <v>0</v>
      </c>
      <c r="AD201" s="36">
        <f>IFERROR(VLOOKUP($A201,Round26[],5,FALSE), 0)</f>
        <v>0</v>
      </c>
      <c r="AE201" s="36">
        <f>IFERROR(VLOOKUP($A201,Round27[],5,FALSE), 0)</f>
        <v>1</v>
      </c>
      <c r="AF201" s="36">
        <f>IFERROR(VLOOKUP($A201,Round28[],5,FALSE), 0)</f>
        <v>0</v>
      </c>
      <c r="AG201" s="36">
        <f>IFERROR(VLOOKUP($A201,Round29[],5,FALSE), 0)</f>
        <v>0</v>
      </c>
      <c r="AH201" s="36">
        <f>IFERROR(VLOOKUP($A201,Round30[],5,FALSE), 0)</f>
        <v>0</v>
      </c>
      <c r="AI201" s="36">
        <f>IFERROR(VLOOKUP($A201,Round31[],5,FALSE), 0)</f>
        <v>0</v>
      </c>
      <c r="AJ201" s="36">
        <f>IFERROR(VLOOKUP($A201,Round32[],5,FALSE), 0)</f>
        <v>0</v>
      </c>
      <c r="AK201" s="36">
        <f>IFERROR(VLOOKUP($A201,Round33[],5,FALSE), 0)</f>
        <v>0</v>
      </c>
      <c r="AL201" s="36">
        <f>IFERROR(VLOOKUP($A201,Round34[],5,FALSE), 0)</f>
        <v>0</v>
      </c>
      <c r="AM201" s="36">
        <f>IFERROR(VLOOKUP($A201,Round35[],5,FALSE), 0)</f>
        <v>0</v>
      </c>
      <c r="AN201" s="36">
        <f>IFERROR(VLOOKUP($A201,Round36[],5,FALSE), 0)</f>
        <v>0</v>
      </c>
      <c r="AO201" s="36">
        <f>IFERROR(VLOOKUP($A201,Round37[],5,FALSE), 0)</f>
        <v>0</v>
      </c>
      <c r="AP201" s="36">
        <f>IFERROR(VLOOKUP($A201,Round38[],5,FALSE), 0)</f>
        <v>0</v>
      </c>
      <c r="AQ201" s="36">
        <f>IFERROR(VLOOKUP($A201,Round39[],5,FALSE), 0)</f>
        <v>0</v>
      </c>
      <c r="AR201" s="36">
        <f>IFERROR(VLOOKUP($A201,Round40[],5,FALSE), 0)</f>
        <v>0</v>
      </c>
      <c r="AS201" s="36">
        <f>IFERROR(VLOOKUP($A201,Round41[],5,FALSE), 0)</f>
        <v>0</v>
      </c>
      <c r="AT201" s="36">
        <f>IFERROR(VLOOKUP($A201,Round42[],5,FALSE), 0)</f>
        <v>0</v>
      </c>
      <c r="AU201" s="36">
        <f>IFERROR(VLOOKUP($A201,Round43[],5,FALSE), 0)</f>
        <v>0</v>
      </c>
      <c r="AV201" s="36">
        <f>IFERROR(VLOOKUP($A201,Round44[],5,FALSE), 0)</f>
        <v>0</v>
      </c>
      <c r="AW201" s="36">
        <f>IFERROR(VLOOKUP($A201,Round45[],5,FALSE), 0)</f>
        <v>0</v>
      </c>
      <c r="AX201" s="36">
        <f>IFERROR(VLOOKUP($A201,Round46[],5,FALSE), 0)</f>
        <v>0</v>
      </c>
      <c r="AY201" s="36">
        <f>IFERROR(VLOOKUP($A201,Round47[],5,FALSE), 0)</f>
        <v>0</v>
      </c>
      <c r="AZ201" s="36">
        <f>IFERROR(VLOOKUP($A201,Round48[],5,FALSE), 0)</f>
        <v>0</v>
      </c>
      <c r="BA201" s="36">
        <f>IFERROR(VLOOKUP($A201,Round49[],5,FALSE), 0)</f>
        <v>0</v>
      </c>
      <c r="BB201" s="36">
        <f>IFERROR(VLOOKUP($A201,Round50[],5,FALSE), 0)</f>
        <v>0</v>
      </c>
      <c r="BC201" s="36">
        <f>IFERROR(VLOOKUP($A201,Round51[],5,FALSE), 0)</f>
        <v>0</v>
      </c>
      <c r="BD201" s="36">
        <f>IFERROR(VLOOKUP($A201,Round52[],5,FALSE), 0)</f>
        <v>0</v>
      </c>
      <c r="BE201" s="36">
        <f>IFERROR(VLOOKUP($A201,Round53[],5,FALSE), 0)</f>
        <v>0</v>
      </c>
      <c r="BF201" s="36">
        <f>IFERROR(VLOOKUP($A201,Round54[],5,FALSE), 0)</f>
        <v>0</v>
      </c>
      <c r="BG201" s="36">
        <f>IFERROR(VLOOKUP($A201,Round55[],5,FALSE), 0)</f>
        <v>0</v>
      </c>
      <c r="BH201" s="36">
        <f>IFERROR(VLOOKUP($A201,Round56[],5,FALSE), 0)</f>
        <v>0</v>
      </c>
      <c r="BI201" s="36">
        <f>IFERROR(VLOOKUP($A201,Round57[],5,FALSE), 0)</f>
        <v>0</v>
      </c>
      <c r="BJ201" s="36">
        <f>IFERROR(VLOOKUP($A201,Round58[],5,FALSE), 0)</f>
        <v>0</v>
      </c>
      <c r="BK201" s="36">
        <f>IFERROR(VLOOKUP($A201,Round59[],5,FALSE), 0)</f>
        <v>0</v>
      </c>
      <c r="BL201" s="36">
        <f>IFERROR(VLOOKUP($A201,Round60[],5,FALSE), 0)</f>
        <v>0</v>
      </c>
      <c r="BM201" s="36">
        <f>IFERROR(VLOOKUP($A201,Round61[],5,FALSE), 0)</f>
        <v>0</v>
      </c>
      <c r="BN201" s="36">
        <f>IFERROR(VLOOKUP($A201,Round62[],5,FALSE), 0)</f>
        <v>0</v>
      </c>
    </row>
    <row r="202" spans="1:66" ht="22.5" x14ac:dyDescent="0.25">
      <c r="A202" s="1">
        <v>10127</v>
      </c>
      <c r="B202" s="39" t="s">
        <v>287</v>
      </c>
      <c r="C202" s="37">
        <f xml:space="preserve"> SUM(TotalPoints[[#This Row],[دور 1]:[دور 62]])</f>
        <v>1</v>
      </c>
      <c r="D202" s="42">
        <f>COUNTIF(TotalPoints[[#This Row],[دور 1]:[دور 62]], "&gt;0")</f>
        <v>1</v>
      </c>
      <c r="E202" s="36">
        <f>IFERROR(VLOOKUP($A202,Round01[],5,FALSE), 0)</f>
        <v>0</v>
      </c>
      <c r="F202" s="36">
        <f>IFERROR(VLOOKUP($A202,Round02[],5,FALSE), 0)</f>
        <v>0</v>
      </c>
      <c r="G202" s="36">
        <f>IFERROR(VLOOKUP($A202,Round03[],5,FALSE), 0)</f>
        <v>0</v>
      </c>
      <c r="H202" s="36">
        <f>IFERROR(VLOOKUP($A202,Round04[],5,FALSE), 0)</f>
        <v>0</v>
      </c>
      <c r="I202" s="36">
        <f>IFERROR(VLOOKUP($A202,Round05[],5,FALSE), 0)</f>
        <v>0</v>
      </c>
      <c r="J202" s="36">
        <f>IFERROR(VLOOKUP($A202,Round06[],5,FALSE), 0)</f>
        <v>0</v>
      </c>
      <c r="K202" s="36">
        <f>IFERROR(VLOOKUP($A202,Round07[],5,FALSE), 0)</f>
        <v>0</v>
      </c>
      <c r="L202" s="36">
        <f>IFERROR(VLOOKUP($A202,Round08[],5,FALSE), 0)</f>
        <v>0</v>
      </c>
      <c r="M202" s="36">
        <f>IFERROR(VLOOKUP($A202,Round09[],5,FALSE), 0)</f>
        <v>0</v>
      </c>
      <c r="N202" s="36">
        <f>IFERROR(VLOOKUP($A202,Round10[],5,FALSE), 0)</f>
        <v>0</v>
      </c>
      <c r="O202" s="36">
        <f>IFERROR(VLOOKUP($A202,Round11[],5,FALSE), 0)</f>
        <v>0</v>
      </c>
      <c r="P202" s="36">
        <f>IFERROR(VLOOKUP($A202,Round12[],5,FALSE), 0)</f>
        <v>0</v>
      </c>
      <c r="Q202" s="36">
        <f>IFERROR(VLOOKUP($A202,Round13[],5,FALSE), 0)</f>
        <v>0</v>
      </c>
      <c r="R202" s="36">
        <f>IFERROR(VLOOKUP($A202,Round14[],5,FALSE), 0)</f>
        <v>0</v>
      </c>
      <c r="S202" s="36">
        <f>IFERROR(VLOOKUP($A202,Round15[],5,FALSE), 0)</f>
        <v>0</v>
      </c>
      <c r="T202" s="36">
        <f>IFERROR(VLOOKUP($A202,Round16[],5,FALSE), 0)</f>
        <v>0</v>
      </c>
      <c r="U202" s="36">
        <f>IFERROR(VLOOKUP($A202,Round17[],5,FALSE), 0)</f>
        <v>0</v>
      </c>
      <c r="V202" s="36">
        <f>IFERROR(VLOOKUP($A202,Round18[],5,FALSE), 0)</f>
        <v>0</v>
      </c>
      <c r="W202" s="36">
        <f>IFERROR(VLOOKUP($A202,Round19[],5,FALSE), 0)</f>
        <v>0</v>
      </c>
      <c r="X202" s="36">
        <f>IFERROR(VLOOKUP($A202,Round20[],5,FALSE), 0)</f>
        <v>0</v>
      </c>
      <c r="Y202" s="36">
        <f>IFERROR(VLOOKUP($A202,Round21[],5,FALSE), 0)</f>
        <v>0</v>
      </c>
      <c r="Z202" s="36">
        <f>IFERROR(VLOOKUP($A202,Round22[],5,FALSE), 0)</f>
        <v>0</v>
      </c>
      <c r="AA202" s="36">
        <f>IFERROR(VLOOKUP($A202,Round23[],5,FALSE), 0)</f>
        <v>0</v>
      </c>
      <c r="AB202" s="36">
        <f>IFERROR(VLOOKUP($A202,'دور 24'!$A$2:$E$41,5,FALSE), 0)</f>
        <v>0</v>
      </c>
      <c r="AC202" s="36">
        <f>IFERROR(VLOOKUP($A202,Round25[],5,FALSE), 0)</f>
        <v>0</v>
      </c>
      <c r="AD202" s="36">
        <f>IFERROR(VLOOKUP($A202,Round26[],5,FALSE), 0)</f>
        <v>0</v>
      </c>
      <c r="AE202" s="36">
        <f>IFERROR(VLOOKUP($A202,Round27[],5,FALSE), 0)</f>
        <v>0</v>
      </c>
      <c r="AF202" s="36">
        <f>IFERROR(VLOOKUP($A202,Round28[],5,FALSE), 0)</f>
        <v>0</v>
      </c>
      <c r="AG202" s="36">
        <f>IFERROR(VLOOKUP($A202,Round29[],5,FALSE), 0)</f>
        <v>0</v>
      </c>
      <c r="AH202" s="36">
        <f>IFERROR(VLOOKUP($A202,Round30[],5,FALSE), 0)</f>
        <v>0</v>
      </c>
      <c r="AI202" s="36">
        <f>IFERROR(VLOOKUP($A202,Round31[],5,FALSE), 0)</f>
        <v>0</v>
      </c>
      <c r="AJ202" s="36">
        <f>IFERROR(VLOOKUP($A202,Round32[],5,FALSE), 0)</f>
        <v>0</v>
      </c>
      <c r="AK202" s="36">
        <f>IFERROR(VLOOKUP($A202,Round33[],5,FALSE), 0)</f>
        <v>0</v>
      </c>
      <c r="AL202" s="36">
        <f>IFERROR(VLOOKUP($A202,Round34[],5,FALSE), 0)</f>
        <v>0</v>
      </c>
      <c r="AM202" s="36">
        <f>IFERROR(VLOOKUP($A202,Round35[],5,FALSE), 0)</f>
        <v>1</v>
      </c>
      <c r="AN202" s="36">
        <f>IFERROR(VLOOKUP($A202,Round36[],5,FALSE), 0)</f>
        <v>0</v>
      </c>
      <c r="AO202" s="36">
        <f>IFERROR(VLOOKUP($A202,Round37[],5,FALSE), 0)</f>
        <v>0</v>
      </c>
      <c r="AP202" s="36">
        <f>IFERROR(VLOOKUP($A202,Round38[],5,FALSE), 0)</f>
        <v>0</v>
      </c>
      <c r="AQ202" s="36">
        <f>IFERROR(VLOOKUP($A202,Round39[],5,FALSE), 0)</f>
        <v>0</v>
      </c>
      <c r="AR202" s="36">
        <f>IFERROR(VLOOKUP($A202,Round40[],5,FALSE), 0)</f>
        <v>0</v>
      </c>
      <c r="AS202" s="36">
        <f>IFERROR(VLOOKUP($A202,Round41[],5,FALSE), 0)</f>
        <v>0</v>
      </c>
      <c r="AT202" s="36">
        <f>IFERROR(VLOOKUP($A202,Round42[],5,FALSE), 0)</f>
        <v>0</v>
      </c>
      <c r="AU202" s="36">
        <f>IFERROR(VLOOKUP($A202,Round43[],5,FALSE), 0)</f>
        <v>0</v>
      </c>
      <c r="AV202" s="36">
        <f>IFERROR(VLOOKUP($A202,Round44[],5,FALSE), 0)</f>
        <v>0</v>
      </c>
      <c r="AW202" s="36">
        <f>IFERROR(VLOOKUP($A202,Round45[],5,FALSE), 0)</f>
        <v>0</v>
      </c>
      <c r="AX202" s="36">
        <f>IFERROR(VLOOKUP($A202,Round46[],5,FALSE), 0)</f>
        <v>0</v>
      </c>
      <c r="AY202" s="36">
        <f>IFERROR(VLOOKUP($A202,Round47[],5,FALSE), 0)</f>
        <v>0</v>
      </c>
      <c r="AZ202" s="36">
        <f>IFERROR(VLOOKUP($A202,Round48[],5,FALSE), 0)</f>
        <v>0</v>
      </c>
      <c r="BA202" s="36">
        <f>IFERROR(VLOOKUP($A202,Round49[],5,FALSE), 0)</f>
        <v>0</v>
      </c>
      <c r="BB202" s="36">
        <f>IFERROR(VLOOKUP($A202,Round50[],5,FALSE), 0)</f>
        <v>0</v>
      </c>
      <c r="BC202" s="36">
        <f>IFERROR(VLOOKUP($A202,Round51[],5,FALSE), 0)</f>
        <v>0</v>
      </c>
      <c r="BD202" s="36">
        <f>IFERROR(VLOOKUP($A202,Round52[],5,FALSE), 0)</f>
        <v>0</v>
      </c>
      <c r="BE202" s="36">
        <f>IFERROR(VLOOKUP($A202,Round53[],5,FALSE), 0)</f>
        <v>0</v>
      </c>
      <c r="BF202" s="36">
        <f>IFERROR(VLOOKUP($A202,Round54[],5,FALSE), 0)</f>
        <v>0</v>
      </c>
      <c r="BG202" s="36">
        <f>IFERROR(VLOOKUP($A202,Round55[],5,FALSE), 0)</f>
        <v>0</v>
      </c>
      <c r="BH202" s="36">
        <f>IFERROR(VLOOKUP($A202,Round56[],5,FALSE), 0)</f>
        <v>0</v>
      </c>
      <c r="BI202" s="36">
        <f>IFERROR(VLOOKUP($A202,Round57[],5,FALSE), 0)</f>
        <v>0</v>
      </c>
      <c r="BJ202" s="36">
        <f>IFERROR(VLOOKUP($A202,Round58[],5,FALSE), 0)</f>
        <v>0</v>
      </c>
      <c r="BK202" s="36">
        <f>IFERROR(VLOOKUP($A202,Round59[],5,FALSE), 0)</f>
        <v>0</v>
      </c>
      <c r="BL202" s="36">
        <f>IFERROR(VLOOKUP($A202,Round60[],5,FALSE), 0)</f>
        <v>0</v>
      </c>
      <c r="BM202" s="36">
        <f>IFERROR(VLOOKUP($A202,Round61[],5,FALSE), 0)</f>
        <v>0</v>
      </c>
      <c r="BN202" s="36">
        <f>IFERROR(VLOOKUP($A202,Round62[],5,FALSE), 0)</f>
        <v>0</v>
      </c>
    </row>
    <row r="203" spans="1:66" ht="22.5" x14ac:dyDescent="0.25">
      <c r="A203" s="1">
        <v>20581</v>
      </c>
      <c r="B203" s="39" t="s">
        <v>261</v>
      </c>
      <c r="C203" s="37">
        <f xml:space="preserve"> SUM(TotalPoints[[#This Row],[دور 1]:[دور 62]])</f>
        <v>1</v>
      </c>
      <c r="D203" s="42">
        <f>COUNTIF(TotalPoints[[#This Row],[دور 1]:[دور 62]], "&gt;0")</f>
        <v>1</v>
      </c>
      <c r="E203" s="36">
        <f>IFERROR(VLOOKUP($A203,Round01[],5,FALSE), 0)</f>
        <v>0</v>
      </c>
      <c r="F203" s="36">
        <f>IFERROR(VLOOKUP($A203,Round02[],5,FALSE), 0)</f>
        <v>0</v>
      </c>
      <c r="G203" s="36">
        <f>IFERROR(VLOOKUP($A203,Round03[],5,FALSE), 0)</f>
        <v>0</v>
      </c>
      <c r="H203" s="36">
        <f>IFERROR(VLOOKUP($A203,Round04[],5,FALSE), 0)</f>
        <v>0</v>
      </c>
      <c r="I203" s="36">
        <f>IFERROR(VLOOKUP($A203,Round05[],5,FALSE), 0)</f>
        <v>0</v>
      </c>
      <c r="J203" s="36">
        <f>IFERROR(VLOOKUP($A203,Round06[],5,FALSE), 0)</f>
        <v>0</v>
      </c>
      <c r="K203" s="36">
        <f>IFERROR(VLOOKUP($A203,Round07[],5,FALSE), 0)</f>
        <v>0</v>
      </c>
      <c r="L203" s="36">
        <f>IFERROR(VLOOKUP($A203,Round08[],5,FALSE), 0)</f>
        <v>0</v>
      </c>
      <c r="M203" s="36">
        <f>IFERROR(VLOOKUP($A203,Round09[],5,FALSE), 0)</f>
        <v>0</v>
      </c>
      <c r="N203" s="36">
        <f>IFERROR(VLOOKUP($A203,Round10[],5,FALSE), 0)</f>
        <v>0</v>
      </c>
      <c r="O203" s="36">
        <f>IFERROR(VLOOKUP($A203,Round11[],5,FALSE), 0)</f>
        <v>0</v>
      </c>
      <c r="P203" s="36">
        <f>IFERROR(VLOOKUP($A203,Round12[],5,FALSE), 0)</f>
        <v>0</v>
      </c>
      <c r="Q203" s="36">
        <f>IFERROR(VLOOKUP($A203,Round13[],5,FALSE), 0)</f>
        <v>0</v>
      </c>
      <c r="R203" s="36">
        <f>IFERROR(VLOOKUP($A203,Round14[],5,FALSE), 0)</f>
        <v>0</v>
      </c>
      <c r="S203" s="36">
        <f>IFERROR(VLOOKUP($A203,Round15[],5,FALSE), 0)</f>
        <v>0</v>
      </c>
      <c r="T203" s="36">
        <f>IFERROR(VLOOKUP($A203,Round16[],5,FALSE), 0)</f>
        <v>0</v>
      </c>
      <c r="U203" s="36">
        <f>IFERROR(VLOOKUP($A203,Round17[],5,FALSE), 0)</f>
        <v>0</v>
      </c>
      <c r="V203" s="36">
        <f>IFERROR(VLOOKUP($A203,Round18[],5,FALSE), 0)</f>
        <v>0</v>
      </c>
      <c r="W203" s="36">
        <f>IFERROR(VLOOKUP($A203,Round19[],5,FALSE), 0)</f>
        <v>0</v>
      </c>
      <c r="X203" s="36">
        <f>IFERROR(VLOOKUP($A203,Round20[],5,FALSE), 0)</f>
        <v>0</v>
      </c>
      <c r="Y203" s="36">
        <f>IFERROR(VLOOKUP($A203,Round21[],5,FALSE), 0)</f>
        <v>0</v>
      </c>
      <c r="Z203" s="36">
        <f>IFERROR(VLOOKUP($A203,Round22[],5,FALSE), 0)</f>
        <v>0</v>
      </c>
      <c r="AA203" s="36">
        <f>IFERROR(VLOOKUP($A203,Round23[],5,FALSE), 0)</f>
        <v>0</v>
      </c>
      <c r="AB203" s="36">
        <f>IFERROR(VLOOKUP($A203,'دور 24'!$A$2:$E$41,5,FALSE), 0)</f>
        <v>0</v>
      </c>
      <c r="AC203" s="36">
        <f>IFERROR(VLOOKUP($A203,Round25[],5,FALSE), 0)</f>
        <v>0</v>
      </c>
      <c r="AD203" s="36">
        <f>IFERROR(VLOOKUP($A203,Round26[],5,FALSE), 0)</f>
        <v>0</v>
      </c>
      <c r="AE203" s="36">
        <f>IFERROR(VLOOKUP($A203,Round27[],5,FALSE), 0)</f>
        <v>0</v>
      </c>
      <c r="AF203" s="36">
        <f>IFERROR(VLOOKUP($A203,Round28[],5,FALSE), 0)</f>
        <v>0</v>
      </c>
      <c r="AG203" s="36">
        <f>IFERROR(VLOOKUP($A203,Round29[],5,FALSE), 0)</f>
        <v>0</v>
      </c>
      <c r="AH203" s="36">
        <f>IFERROR(VLOOKUP($A203,Round30[],5,FALSE), 0)</f>
        <v>0</v>
      </c>
      <c r="AI203" s="36">
        <f>IFERROR(VLOOKUP($A203,Round31[],5,FALSE), 0)</f>
        <v>0</v>
      </c>
      <c r="AJ203" s="36">
        <f>IFERROR(VLOOKUP($A203,Round32[],5,FALSE), 0)</f>
        <v>0</v>
      </c>
      <c r="AK203" s="36">
        <f>IFERROR(VLOOKUP($A203,Round33[],5,FALSE), 0)</f>
        <v>0</v>
      </c>
      <c r="AL203" s="36">
        <f>IFERROR(VLOOKUP($A203,Round34[],5,FALSE), 0)</f>
        <v>0</v>
      </c>
      <c r="AM203" s="36">
        <f>IFERROR(VLOOKUP($A203,Round35[],5,FALSE), 0)</f>
        <v>0</v>
      </c>
      <c r="AN203" s="36">
        <f>IFERROR(VLOOKUP($A203,Round36[],5,FALSE), 0)</f>
        <v>0</v>
      </c>
      <c r="AO203" s="36">
        <f>IFERROR(VLOOKUP($A203,Round37[],5,FALSE), 0)</f>
        <v>0</v>
      </c>
      <c r="AP203" s="36">
        <f>IFERROR(VLOOKUP($A203,Round38[],5,FALSE), 0)</f>
        <v>0</v>
      </c>
      <c r="AQ203" s="36">
        <f>IFERROR(VLOOKUP($A203,Round39[],5,FALSE), 0)</f>
        <v>1</v>
      </c>
      <c r="AR203" s="36">
        <f>IFERROR(VLOOKUP($A203,Round40[],5,FALSE), 0)</f>
        <v>0</v>
      </c>
      <c r="AS203" s="36">
        <f>IFERROR(VLOOKUP($A203,Round41[],5,FALSE), 0)</f>
        <v>0</v>
      </c>
      <c r="AT203" s="36">
        <f>IFERROR(VLOOKUP($A203,Round42[],5,FALSE), 0)</f>
        <v>0</v>
      </c>
      <c r="AU203" s="36">
        <f>IFERROR(VLOOKUP($A203,Round43[],5,FALSE), 0)</f>
        <v>0</v>
      </c>
      <c r="AV203" s="36">
        <f>IFERROR(VLOOKUP($A203,Round44[],5,FALSE), 0)</f>
        <v>0</v>
      </c>
      <c r="AW203" s="36">
        <f>IFERROR(VLOOKUP($A203,Round45[],5,FALSE), 0)</f>
        <v>0</v>
      </c>
      <c r="AX203" s="36">
        <f>IFERROR(VLOOKUP($A203,Round46[],5,FALSE), 0)</f>
        <v>0</v>
      </c>
      <c r="AY203" s="36">
        <f>IFERROR(VLOOKUP($A203,Round47[],5,FALSE), 0)</f>
        <v>0</v>
      </c>
      <c r="AZ203" s="36">
        <f>IFERROR(VLOOKUP($A203,Round48[],5,FALSE), 0)</f>
        <v>0</v>
      </c>
      <c r="BA203" s="36">
        <f>IFERROR(VLOOKUP($A203,Round49[],5,FALSE), 0)</f>
        <v>0</v>
      </c>
      <c r="BB203" s="36">
        <f>IFERROR(VLOOKUP($A203,Round50[],5,FALSE), 0)</f>
        <v>0</v>
      </c>
      <c r="BC203" s="36">
        <f>IFERROR(VLOOKUP($A203,Round51[],5,FALSE), 0)</f>
        <v>0</v>
      </c>
      <c r="BD203" s="36">
        <f>IFERROR(VLOOKUP($A203,Round52[],5,FALSE), 0)</f>
        <v>0</v>
      </c>
      <c r="BE203" s="36">
        <f>IFERROR(VLOOKUP($A203,Round53[],5,FALSE), 0)</f>
        <v>0</v>
      </c>
      <c r="BF203" s="36">
        <f>IFERROR(VLOOKUP($A203,Round54[],5,FALSE), 0)</f>
        <v>0</v>
      </c>
      <c r="BG203" s="36">
        <f>IFERROR(VLOOKUP($A203,Round55[],5,FALSE), 0)</f>
        <v>0</v>
      </c>
      <c r="BH203" s="36">
        <f>IFERROR(VLOOKUP($A203,Round56[],5,FALSE), 0)</f>
        <v>0</v>
      </c>
      <c r="BI203" s="36">
        <f>IFERROR(VLOOKUP($A203,Round57[],5,FALSE), 0)</f>
        <v>0</v>
      </c>
      <c r="BJ203" s="36">
        <f>IFERROR(VLOOKUP($A203,Round58[],5,FALSE), 0)</f>
        <v>0</v>
      </c>
      <c r="BK203" s="36">
        <f>IFERROR(VLOOKUP($A203,Round59[],5,FALSE), 0)</f>
        <v>0</v>
      </c>
      <c r="BL203" s="36">
        <f>IFERROR(VLOOKUP($A203,Round60[],5,FALSE), 0)</f>
        <v>0</v>
      </c>
      <c r="BM203" s="36">
        <f>IFERROR(VLOOKUP($A203,Round61[],5,FALSE), 0)</f>
        <v>0</v>
      </c>
      <c r="BN203" s="36">
        <f>IFERROR(VLOOKUP($A203,Round62[],5,FALSE), 0)</f>
        <v>0</v>
      </c>
    </row>
    <row r="204" spans="1:66" ht="22.5" x14ac:dyDescent="0.25">
      <c r="A204" s="1">
        <v>29694</v>
      </c>
      <c r="B204" s="39" t="s">
        <v>230</v>
      </c>
      <c r="C204" s="37">
        <f xml:space="preserve"> SUM(TotalPoints[[#This Row],[دور 1]:[دور 62]])</f>
        <v>0</v>
      </c>
      <c r="D204" s="42">
        <f>COUNTIF(TotalPoints[[#This Row],[دور 1]:[دور 62]], "&gt;0")</f>
        <v>0</v>
      </c>
      <c r="E204" s="36">
        <f>IFERROR(VLOOKUP($A204,Round01[],5,FALSE), 0)</f>
        <v>0</v>
      </c>
      <c r="F204" s="36">
        <f>IFERROR(VLOOKUP($A204,Round02[],5,FALSE), 0)</f>
        <v>0</v>
      </c>
      <c r="G204" s="36">
        <f>IFERROR(VLOOKUP($A204,Round03[],5,FALSE), 0)</f>
        <v>0</v>
      </c>
      <c r="H204" s="36">
        <f>IFERROR(VLOOKUP($A204,Round04[],5,FALSE), 0)</f>
        <v>0</v>
      </c>
      <c r="I204" s="36">
        <f>IFERROR(VLOOKUP($A204,Round05[],5,FALSE), 0)</f>
        <v>0</v>
      </c>
      <c r="J204" s="36">
        <f>IFERROR(VLOOKUP($A204,Round06[],5,FALSE), 0)</f>
        <v>0</v>
      </c>
      <c r="K204" s="36">
        <f>IFERROR(VLOOKUP($A204,Round07[],5,FALSE), 0)</f>
        <v>0</v>
      </c>
      <c r="L204" s="36">
        <f>IFERROR(VLOOKUP($A204,Round08[],5,FALSE), 0)</f>
        <v>0</v>
      </c>
      <c r="M204" s="36">
        <f>IFERROR(VLOOKUP($A204,Round09[],5,FALSE), 0)</f>
        <v>0</v>
      </c>
      <c r="N204" s="36">
        <f>IFERROR(VLOOKUP($A204,Round10[],5,FALSE), 0)</f>
        <v>0</v>
      </c>
      <c r="O204" s="36">
        <f>IFERROR(VLOOKUP($A204,Round11[],5,FALSE), 0)</f>
        <v>0</v>
      </c>
      <c r="P204" s="36">
        <f>IFERROR(VLOOKUP($A204,Round12[],5,FALSE), 0)</f>
        <v>0</v>
      </c>
      <c r="Q204" s="36">
        <f>IFERROR(VLOOKUP($A204,Round13[],5,FALSE), 0)</f>
        <v>0</v>
      </c>
      <c r="R204" s="36">
        <f>IFERROR(VLOOKUP($A204,Round14[],5,FALSE), 0)</f>
        <v>0</v>
      </c>
      <c r="S204" s="36">
        <f>IFERROR(VLOOKUP($A204,Round15[],5,FALSE), 0)</f>
        <v>0</v>
      </c>
      <c r="T204" s="36">
        <f>IFERROR(VLOOKUP($A204,Round16[],5,FALSE), 0)</f>
        <v>0</v>
      </c>
      <c r="U204" s="36">
        <f>IFERROR(VLOOKUP($A204,Round17[],5,FALSE), 0)</f>
        <v>0</v>
      </c>
      <c r="V204" s="36">
        <f>IFERROR(VLOOKUP($A204,Round18[],5,FALSE), 0)</f>
        <v>0</v>
      </c>
      <c r="W204" s="36">
        <f>IFERROR(VLOOKUP($A204,Round19[],5,FALSE), 0)</f>
        <v>0</v>
      </c>
      <c r="X204" s="36">
        <f>IFERROR(VLOOKUP($A204,Round20[],5,FALSE), 0)</f>
        <v>0</v>
      </c>
      <c r="Y204" s="36">
        <f>IFERROR(VLOOKUP($A204,Round21[],5,FALSE), 0)</f>
        <v>0</v>
      </c>
      <c r="Z204" s="36">
        <f>IFERROR(VLOOKUP($A204,Round22[],5,FALSE), 0)</f>
        <v>0</v>
      </c>
      <c r="AA204" s="36">
        <f>IFERROR(VLOOKUP($A204,Round23[],5,FALSE), 0)</f>
        <v>0</v>
      </c>
      <c r="AB204" s="36">
        <f>IFERROR(VLOOKUP($A204,'دور 24'!$A$2:$E$41,5,FALSE), 0)</f>
        <v>0</v>
      </c>
      <c r="AC204" s="36">
        <f>IFERROR(VLOOKUP($A204,Round25[],5,FALSE), 0)</f>
        <v>0</v>
      </c>
      <c r="AD204" s="36">
        <f>IFERROR(VLOOKUP($A204,Round26[],5,FALSE), 0)</f>
        <v>0</v>
      </c>
      <c r="AE204" s="36">
        <f>IFERROR(VLOOKUP($A204,Round27[],5,FALSE), 0)</f>
        <v>0</v>
      </c>
      <c r="AF204" s="36">
        <f>IFERROR(VLOOKUP($A204,Round28[],5,FALSE), 0)</f>
        <v>0</v>
      </c>
      <c r="AG204" s="36">
        <f>IFERROR(VLOOKUP($A204,Round29[],5,FALSE), 0)</f>
        <v>0</v>
      </c>
      <c r="AH204" s="36">
        <f>IFERROR(VLOOKUP($A204,Round30[],5,FALSE), 0)</f>
        <v>0</v>
      </c>
      <c r="AI204" s="36">
        <f>IFERROR(VLOOKUP($A204,Round31[],5,FALSE), 0)</f>
        <v>0</v>
      </c>
      <c r="AJ204" s="36">
        <f>IFERROR(VLOOKUP($A204,Round32[],5,FALSE), 0)</f>
        <v>0</v>
      </c>
      <c r="AK204" s="36">
        <f>IFERROR(VLOOKUP($A204,Round33[],5,FALSE), 0)</f>
        <v>0</v>
      </c>
      <c r="AL204" s="36">
        <f>IFERROR(VLOOKUP($A204,Round34[],5,FALSE), 0)</f>
        <v>0</v>
      </c>
      <c r="AM204" s="36">
        <f>IFERROR(VLOOKUP($A204,Round35[],5,FALSE), 0)</f>
        <v>0</v>
      </c>
      <c r="AN204" s="36">
        <f>IFERROR(VLOOKUP($A204,Round36[],5,FALSE), 0)</f>
        <v>0</v>
      </c>
      <c r="AO204" s="36">
        <f>IFERROR(VLOOKUP($A204,Round37[],5,FALSE), 0)</f>
        <v>0</v>
      </c>
      <c r="AP204" s="36">
        <f>IFERROR(VLOOKUP($A204,Round38[],5,FALSE), 0)</f>
        <v>0</v>
      </c>
      <c r="AQ204" s="36">
        <f>IFERROR(VLOOKUP($A204,Round39[],5,FALSE), 0)</f>
        <v>0</v>
      </c>
      <c r="AR204" s="36">
        <f>IFERROR(VLOOKUP($A204,Round40[],5,FALSE), 0)</f>
        <v>0</v>
      </c>
      <c r="AS204" s="36">
        <f>IFERROR(VLOOKUP($A204,Round41[],5,FALSE), 0)</f>
        <v>0</v>
      </c>
      <c r="AT204" s="36">
        <f>IFERROR(VLOOKUP($A204,Round42[],5,FALSE), 0)</f>
        <v>0</v>
      </c>
      <c r="AU204" s="36">
        <f>IFERROR(VLOOKUP($A204,Round43[],5,FALSE), 0)</f>
        <v>0</v>
      </c>
      <c r="AV204" s="36">
        <f>IFERROR(VLOOKUP($A204,Round44[],5,FALSE), 0)</f>
        <v>0</v>
      </c>
      <c r="AW204" s="36">
        <f>IFERROR(VLOOKUP($A204,Round45[],5,FALSE), 0)</f>
        <v>0</v>
      </c>
      <c r="AX204" s="36">
        <f>IFERROR(VLOOKUP($A204,Round46[],5,FALSE), 0)</f>
        <v>0</v>
      </c>
      <c r="AY204" s="36">
        <f>IFERROR(VLOOKUP($A204,Round47[],5,FALSE), 0)</f>
        <v>0</v>
      </c>
      <c r="AZ204" s="36">
        <f>IFERROR(VLOOKUP($A204,Round48[],5,FALSE), 0)</f>
        <v>0</v>
      </c>
      <c r="BA204" s="36">
        <f>IFERROR(VLOOKUP($A204,Round49[],5,FALSE), 0)</f>
        <v>0</v>
      </c>
      <c r="BB204" s="36">
        <f>IFERROR(VLOOKUP($A204,Round50[],5,FALSE), 0)</f>
        <v>0</v>
      </c>
      <c r="BC204" s="36">
        <f>IFERROR(VLOOKUP($A204,Round51[],5,FALSE), 0)</f>
        <v>0</v>
      </c>
      <c r="BD204" s="36">
        <f>IFERROR(VLOOKUP($A204,Round52[],5,FALSE), 0)</f>
        <v>0</v>
      </c>
      <c r="BE204" s="36">
        <f>IFERROR(VLOOKUP($A204,Round53[],5,FALSE), 0)</f>
        <v>0</v>
      </c>
      <c r="BF204" s="36">
        <f>IFERROR(VLOOKUP($A204,Round54[],5,FALSE), 0)</f>
        <v>0</v>
      </c>
      <c r="BG204" s="36">
        <f>IFERROR(VLOOKUP($A204,Round55[],5,FALSE), 0)</f>
        <v>0</v>
      </c>
      <c r="BH204" s="36">
        <f>IFERROR(VLOOKUP($A204,Round56[],5,FALSE), 0)</f>
        <v>0</v>
      </c>
      <c r="BI204" s="36">
        <f>IFERROR(VLOOKUP($A204,Round57[],5,FALSE), 0)</f>
        <v>0</v>
      </c>
      <c r="BJ204" s="36">
        <f>IFERROR(VLOOKUP($A204,Round58[],5,FALSE), 0)</f>
        <v>0</v>
      </c>
      <c r="BK204" s="36">
        <f>IFERROR(VLOOKUP($A204,Round59[],5,FALSE), 0)</f>
        <v>0</v>
      </c>
      <c r="BL204" s="36">
        <f>IFERROR(VLOOKUP($A204,Round60[],5,FALSE), 0)</f>
        <v>0</v>
      </c>
      <c r="BM204" s="36">
        <f>IFERROR(VLOOKUP($A204,Round61[],5,FALSE), 0)</f>
        <v>0</v>
      </c>
      <c r="BN204" s="36">
        <f>IFERROR(VLOOKUP($A204,Round62[],5,FALSE), 0)</f>
        <v>0</v>
      </c>
    </row>
    <row r="205" spans="1:66" ht="22.5" x14ac:dyDescent="0.25">
      <c r="A205" s="1">
        <v>29688</v>
      </c>
      <c r="B205" s="39" t="s">
        <v>226</v>
      </c>
      <c r="C205" s="37">
        <f xml:space="preserve"> SUM(TotalPoints[[#This Row],[دور 1]:[دور 62]])</f>
        <v>0</v>
      </c>
      <c r="D205" s="42">
        <f>COUNTIF(TotalPoints[[#This Row],[دور 1]:[دور 62]], "&gt;0")</f>
        <v>0</v>
      </c>
      <c r="E205" s="36">
        <f>IFERROR(VLOOKUP($A205,Round01[],5,FALSE), 0)</f>
        <v>0</v>
      </c>
      <c r="F205" s="36">
        <f>IFERROR(VLOOKUP($A205,Round02[],5,FALSE), 0)</f>
        <v>0</v>
      </c>
      <c r="G205" s="36">
        <f>IFERROR(VLOOKUP($A205,Round03[],5,FALSE), 0)</f>
        <v>0</v>
      </c>
      <c r="H205" s="36">
        <f>IFERROR(VLOOKUP($A205,Round04[],5,FALSE), 0)</f>
        <v>0</v>
      </c>
      <c r="I205" s="36">
        <f>IFERROR(VLOOKUP($A205,Round05[],5,FALSE), 0)</f>
        <v>0</v>
      </c>
      <c r="J205" s="36">
        <f>IFERROR(VLOOKUP($A205,Round06[],5,FALSE), 0)</f>
        <v>0</v>
      </c>
      <c r="K205" s="36">
        <f>IFERROR(VLOOKUP($A205,Round07[],5,FALSE), 0)</f>
        <v>0</v>
      </c>
      <c r="L205" s="36">
        <f>IFERROR(VLOOKUP($A205,Round08[],5,FALSE), 0)</f>
        <v>0</v>
      </c>
      <c r="M205" s="36">
        <f>IFERROR(VLOOKUP($A205,Round09[],5,FALSE), 0)</f>
        <v>0</v>
      </c>
      <c r="N205" s="36">
        <f>IFERROR(VLOOKUP($A205,Round10[],5,FALSE), 0)</f>
        <v>0</v>
      </c>
      <c r="O205" s="36">
        <f>IFERROR(VLOOKUP($A205,Round11[],5,FALSE), 0)</f>
        <v>0</v>
      </c>
      <c r="P205" s="36">
        <f>IFERROR(VLOOKUP($A205,Round12[],5,FALSE), 0)</f>
        <v>0</v>
      </c>
      <c r="Q205" s="36">
        <f>IFERROR(VLOOKUP($A205,Round13[],5,FALSE), 0)</f>
        <v>0</v>
      </c>
      <c r="R205" s="36">
        <f>IFERROR(VLOOKUP($A205,Round14[],5,FALSE), 0)</f>
        <v>0</v>
      </c>
      <c r="S205" s="36">
        <f>IFERROR(VLOOKUP($A205,Round15[],5,FALSE), 0)</f>
        <v>0</v>
      </c>
      <c r="T205" s="36">
        <f>IFERROR(VLOOKUP($A205,Round16[],5,FALSE), 0)</f>
        <v>0</v>
      </c>
      <c r="U205" s="36">
        <f>IFERROR(VLOOKUP($A205,Round17[],5,FALSE), 0)</f>
        <v>0</v>
      </c>
      <c r="V205" s="36">
        <f>IFERROR(VLOOKUP($A205,Round18[],5,FALSE), 0)</f>
        <v>0</v>
      </c>
      <c r="W205" s="36">
        <f>IFERROR(VLOOKUP($A205,Round19[],5,FALSE), 0)</f>
        <v>0</v>
      </c>
      <c r="X205" s="36">
        <f>IFERROR(VLOOKUP($A205,Round20[],5,FALSE), 0)</f>
        <v>0</v>
      </c>
      <c r="Y205" s="36">
        <f>IFERROR(VLOOKUP($A205,Round21[],5,FALSE), 0)</f>
        <v>0</v>
      </c>
      <c r="Z205" s="36">
        <f>IFERROR(VLOOKUP($A205,Round22[],5,FALSE), 0)</f>
        <v>0</v>
      </c>
      <c r="AA205" s="36">
        <f>IFERROR(VLOOKUP($A205,Round23[],5,FALSE), 0)</f>
        <v>0</v>
      </c>
      <c r="AB205" s="36">
        <f>IFERROR(VLOOKUP($A205,'دور 24'!$A$2:$E$41,5,FALSE), 0)</f>
        <v>0</v>
      </c>
      <c r="AC205" s="36">
        <f>IFERROR(VLOOKUP($A205,Round25[],5,FALSE), 0)</f>
        <v>0</v>
      </c>
      <c r="AD205" s="36">
        <f>IFERROR(VLOOKUP($A205,Round26[],5,FALSE), 0)</f>
        <v>0</v>
      </c>
      <c r="AE205" s="36">
        <f>IFERROR(VLOOKUP($A205,Round27[],5,FALSE), 0)</f>
        <v>0</v>
      </c>
      <c r="AF205" s="36">
        <f>IFERROR(VLOOKUP($A205,Round28[],5,FALSE), 0)</f>
        <v>0</v>
      </c>
      <c r="AG205" s="36">
        <f>IFERROR(VLOOKUP($A205,Round29[],5,FALSE), 0)</f>
        <v>0</v>
      </c>
      <c r="AH205" s="36">
        <f>IFERROR(VLOOKUP($A205,Round30[],5,FALSE), 0)</f>
        <v>0</v>
      </c>
      <c r="AI205" s="36">
        <f>IFERROR(VLOOKUP($A205,Round31[],5,FALSE), 0)</f>
        <v>0</v>
      </c>
      <c r="AJ205" s="36">
        <f>IFERROR(VLOOKUP($A205,Round32[],5,FALSE), 0)</f>
        <v>0</v>
      </c>
      <c r="AK205" s="36">
        <f>IFERROR(VLOOKUP($A205,Round33[],5,FALSE), 0)</f>
        <v>0</v>
      </c>
      <c r="AL205" s="36">
        <f>IFERROR(VLOOKUP($A205,Round34[],5,FALSE), 0)</f>
        <v>0</v>
      </c>
      <c r="AM205" s="36">
        <f>IFERROR(VLOOKUP($A205,Round35[],5,FALSE), 0)</f>
        <v>0</v>
      </c>
      <c r="AN205" s="36">
        <f>IFERROR(VLOOKUP($A205,Round36[],5,FALSE), 0)</f>
        <v>0</v>
      </c>
      <c r="AO205" s="36">
        <f>IFERROR(VLOOKUP($A205,Round37[],5,FALSE), 0)</f>
        <v>0</v>
      </c>
      <c r="AP205" s="36">
        <f>IFERROR(VLOOKUP($A205,Round38[],5,FALSE), 0)</f>
        <v>0</v>
      </c>
      <c r="AQ205" s="36">
        <f>IFERROR(VLOOKUP($A205,Round39[],5,FALSE), 0)</f>
        <v>0</v>
      </c>
      <c r="AR205" s="36">
        <f>IFERROR(VLOOKUP($A205,Round40[],5,FALSE), 0)</f>
        <v>0</v>
      </c>
      <c r="AS205" s="36">
        <f>IFERROR(VLOOKUP($A205,Round41[],5,FALSE), 0)</f>
        <v>0</v>
      </c>
      <c r="AT205" s="36">
        <f>IFERROR(VLOOKUP($A205,Round42[],5,FALSE), 0)</f>
        <v>0</v>
      </c>
      <c r="AU205" s="36">
        <f>IFERROR(VLOOKUP($A205,Round43[],5,FALSE), 0)</f>
        <v>0</v>
      </c>
      <c r="AV205" s="36">
        <f>IFERROR(VLOOKUP($A205,Round44[],5,FALSE), 0)</f>
        <v>0</v>
      </c>
      <c r="AW205" s="36">
        <f>IFERROR(VLOOKUP($A205,Round45[],5,FALSE), 0)</f>
        <v>0</v>
      </c>
      <c r="AX205" s="36">
        <f>IFERROR(VLOOKUP($A205,Round46[],5,FALSE), 0)</f>
        <v>0</v>
      </c>
      <c r="AY205" s="36">
        <f>IFERROR(VLOOKUP($A205,Round47[],5,FALSE), 0)</f>
        <v>0</v>
      </c>
      <c r="AZ205" s="36">
        <f>IFERROR(VLOOKUP($A205,Round48[],5,FALSE), 0)</f>
        <v>0</v>
      </c>
      <c r="BA205" s="36">
        <f>IFERROR(VLOOKUP($A205,Round49[],5,FALSE), 0)</f>
        <v>0</v>
      </c>
      <c r="BB205" s="36">
        <f>IFERROR(VLOOKUP($A205,Round50[],5,FALSE), 0)</f>
        <v>0</v>
      </c>
      <c r="BC205" s="36">
        <f>IFERROR(VLOOKUP($A205,Round51[],5,FALSE), 0)</f>
        <v>0</v>
      </c>
      <c r="BD205" s="36">
        <f>IFERROR(VLOOKUP($A205,Round52[],5,FALSE), 0)</f>
        <v>0</v>
      </c>
      <c r="BE205" s="36">
        <f>IFERROR(VLOOKUP($A205,Round53[],5,FALSE), 0)</f>
        <v>0</v>
      </c>
      <c r="BF205" s="36">
        <f>IFERROR(VLOOKUP($A205,Round54[],5,FALSE), 0)</f>
        <v>0</v>
      </c>
      <c r="BG205" s="36">
        <f>IFERROR(VLOOKUP($A205,Round55[],5,FALSE), 0)</f>
        <v>0</v>
      </c>
      <c r="BH205" s="36">
        <f>IFERROR(VLOOKUP($A205,Round56[],5,FALSE), 0)</f>
        <v>0</v>
      </c>
      <c r="BI205" s="36">
        <f>IFERROR(VLOOKUP($A205,Round57[],5,FALSE), 0)</f>
        <v>0</v>
      </c>
      <c r="BJ205" s="36">
        <f>IFERROR(VLOOKUP($A205,Round58[],5,FALSE), 0)</f>
        <v>0</v>
      </c>
      <c r="BK205" s="36">
        <f>IFERROR(VLOOKUP($A205,Round59[],5,FALSE), 0)</f>
        <v>0</v>
      </c>
      <c r="BL205" s="36">
        <f>IFERROR(VLOOKUP($A205,Round60[],5,FALSE), 0)</f>
        <v>0</v>
      </c>
      <c r="BM205" s="36">
        <f>IFERROR(VLOOKUP($A205,Round61[],5,FALSE), 0)</f>
        <v>0</v>
      </c>
      <c r="BN205" s="36">
        <f>IFERROR(VLOOKUP($A205,Round62[],5,FALSE), 0)</f>
        <v>0</v>
      </c>
    </row>
    <row r="206" spans="1:66" ht="22.5" x14ac:dyDescent="0.25">
      <c r="A206" s="1">
        <v>29604</v>
      </c>
      <c r="B206" s="39" t="s">
        <v>178</v>
      </c>
      <c r="C206" s="37">
        <f xml:space="preserve"> SUM(TotalPoints[[#This Row],[دور 1]:[دور 62]])</f>
        <v>0</v>
      </c>
      <c r="D206" s="42">
        <f>COUNTIF(TotalPoints[[#This Row],[دور 1]:[دور 62]], "&gt;0")</f>
        <v>0</v>
      </c>
      <c r="E206" s="36">
        <f>IFERROR(VLOOKUP($A206,Round01[],5,FALSE), 0)</f>
        <v>0</v>
      </c>
      <c r="F206" s="36">
        <f>IFERROR(VLOOKUP($A206,Round02[],5,FALSE), 0)</f>
        <v>0</v>
      </c>
      <c r="G206" s="36">
        <f>IFERROR(VLOOKUP($A206,Round03[],5,FALSE), 0)</f>
        <v>0</v>
      </c>
      <c r="H206" s="36">
        <f>IFERROR(VLOOKUP($A206,Round04[],5,FALSE), 0)</f>
        <v>0</v>
      </c>
      <c r="I206" s="36">
        <f>IFERROR(VLOOKUP($A206,Round05[],5,FALSE), 0)</f>
        <v>0</v>
      </c>
      <c r="J206" s="36">
        <f>IFERROR(VLOOKUP($A206,Round06[],5,FALSE), 0)</f>
        <v>0</v>
      </c>
      <c r="K206" s="36">
        <f>IFERROR(VLOOKUP($A206,Round07[],5,FALSE), 0)</f>
        <v>0</v>
      </c>
      <c r="L206" s="36">
        <f>IFERROR(VLOOKUP($A206,Round08[],5,FALSE), 0)</f>
        <v>0</v>
      </c>
      <c r="M206" s="36">
        <f>IFERROR(VLOOKUP($A206,Round09[],5,FALSE), 0)</f>
        <v>0</v>
      </c>
      <c r="N206" s="36">
        <f>IFERROR(VLOOKUP($A206,Round10[],5,FALSE), 0)</f>
        <v>0</v>
      </c>
      <c r="O206" s="36">
        <f>IFERROR(VLOOKUP($A206,Round11[],5,FALSE), 0)</f>
        <v>0</v>
      </c>
      <c r="P206" s="36">
        <f>IFERROR(VLOOKUP($A206,Round12[],5,FALSE), 0)</f>
        <v>0</v>
      </c>
      <c r="Q206" s="36">
        <f>IFERROR(VLOOKUP($A206,Round13[],5,FALSE), 0)</f>
        <v>0</v>
      </c>
      <c r="R206" s="36">
        <f>IFERROR(VLOOKUP($A206,Round14[],5,FALSE), 0)</f>
        <v>0</v>
      </c>
      <c r="S206" s="36">
        <f>IFERROR(VLOOKUP($A206,Round15[],5,FALSE), 0)</f>
        <v>0</v>
      </c>
      <c r="T206" s="36">
        <f>IFERROR(VLOOKUP($A206,Round16[],5,FALSE), 0)</f>
        <v>0</v>
      </c>
      <c r="U206" s="36">
        <f>IFERROR(VLOOKUP($A206,Round17[],5,FALSE), 0)</f>
        <v>0</v>
      </c>
      <c r="V206" s="36">
        <f>IFERROR(VLOOKUP($A206,Round18[],5,FALSE), 0)</f>
        <v>0</v>
      </c>
      <c r="W206" s="36">
        <f>IFERROR(VLOOKUP($A206,Round19[],5,FALSE), 0)</f>
        <v>0</v>
      </c>
      <c r="X206" s="36">
        <f>IFERROR(VLOOKUP($A206,Round20[],5,FALSE), 0)</f>
        <v>0</v>
      </c>
      <c r="Y206" s="36">
        <f>IFERROR(VLOOKUP($A206,Round21[],5,FALSE), 0)</f>
        <v>0</v>
      </c>
      <c r="Z206" s="36">
        <f>IFERROR(VLOOKUP($A206,Round22[],5,FALSE), 0)</f>
        <v>0</v>
      </c>
      <c r="AA206" s="36">
        <f>IFERROR(VLOOKUP($A206,Round23[],5,FALSE), 0)</f>
        <v>0</v>
      </c>
      <c r="AB206" s="36">
        <f>IFERROR(VLOOKUP($A206,'دور 24'!$A$2:$E$41,5,FALSE), 0)</f>
        <v>0</v>
      </c>
      <c r="AC206" s="36">
        <f>IFERROR(VLOOKUP($A206,Round25[],5,FALSE), 0)</f>
        <v>0</v>
      </c>
      <c r="AD206" s="36">
        <f>IFERROR(VLOOKUP($A206,Round26[],5,FALSE), 0)</f>
        <v>0</v>
      </c>
      <c r="AE206" s="36">
        <f>IFERROR(VLOOKUP($A206,Round27[],5,FALSE), 0)</f>
        <v>0</v>
      </c>
      <c r="AF206" s="36">
        <f>IFERROR(VLOOKUP($A206,Round28[],5,FALSE), 0)</f>
        <v>0</v>
      </c>
      <c r="AG206" s="36">
        <f>IFERROR(VLOOKUP($A206,Round29[],5,FALSE), 0)</f>
        <v>0</v>
      </c>
      <c r="AH206" s="36">
        <f>IFERROR(VLOOKUP($A206,Round30[],5,FALSE), 0)</f>
        <v>0</v>
      </c>
      <c r="AI206" s="36">
        <f>IFERROR(VLOOKUP($A206,Round31[],5,FALSE), 0)</f>
        <v>0</v>
      </c>
      <c r="AJ206" s="36">
        <f>IFERROR(VLOOKUP($A206,Round32[],5,FALSE), 0)</f>
        <v>0</v>
      </c>
      <c r="AK206" s="36">
        <f>IFERROR(VLOOKUP($A206,Round33[],5,FALSE), 0)</f>
        <v>0</v>
      </c>
      <c r="AL206" s="36">
        <f>IFERROR(VLOOKUP($A206,Round34[],5,FALSE), 0)</f>
        <v>0</v>
      </c>
      <c r="AM206" s="36">
        <f>IFERROR(VLOOKUP($A206,Round35[],5,FALSE), 0)</f>
        <v>0</v>
      </c>
      <c r="AN206" s="36">
        <f>IFERROR(VLOOKUP($A206,Round36[],5,FALSE), 0)</f>
        <v>0</v>
      </c>
      <c r="AO206" s="36">
        <f>IFERROR(VLOOKUP($A206,Round37[],5,FALSE), 0)</f>
        <v>0</v>
      </c>
      <c r="AP206" s="36">
        <f>IFERROR(VLOOKUP($A206,Round38[],5,FALSE), 0)</f>
        <v>0</v>
      </c>
      <c r="AQ206" s="36">
        <f>IFERROR(VLOOKUP($A206,Round39[],5,FALSE), 0)</f>
        <v>0</v>
      </c>
      <c r="AR206" s="36">
        <f>IFERROR(VLOOKUP($A206,Round40[],5,FALSE), 0)</f>
        <v>0</v>
      </c>
      <c r="AS206" s="36">
        <f>IFERROR(VLOOKUP($A206,Round41[],5,FALSE), 0)</f>
        <v>0</v>
      </c>
      <c r="AT206" s="36">
        <f>IFERROR(VLOOKUP($A206,Round42[],5,FALSE), 0)</f>
        <v>0</v>
      </c>
      <c r="AU206" s="36">
        <f>IFERROR(VLOOKUP($A206,Round43[],5,FALSE), 0)</f>
        <v>0</v>
      </c>
      <c r="AV206" s="36">
        <f>IFERROR(VLOOKUP($A206,Round44[],5,FALSE), 0)</f>
        <v>0</v>
      </c>
      <c r="AW206" s="36">
        <f>IFERROR(VLOOKUP($A206,Round45[],5,FALSE), 0)</f>
        <v>0</v>
      </c>
      <c r="AX206" s="36">
        <f>IFERROR(VLOOKUP($A206,Round46[],5,FALSE), 0)</f>
        <v>0</v>
      </c>
      <c r="AY206" s="36">
        <f>IFERROR(VLOOKUP($A206,Round47[],5,FALSE), 0)</f>
        <v>0</v>
      </c>
      <c r="AZ206" s="36">
        <f>IFERROR(VLOOKUP($A206,Round48[],5,FALSE), 0)</f>
        <v>0</v>
      </c>
      <c r="BA206" s="36">
        <f>IFERROR(VLOOKUP($A206,Round49[],5,FALSE), 0)</f>
        <v>0</v>
      </c>
      <c r="BB206" s="36">
        <f>IFERROR(VLOOKUP($A206,Round50[],5,FALSE), 0)</f>
        <v>0</v>
      </c>
      <c r="BC206" s="36">
        <f>IFERROR(VLOOKUP($A206,Round51[],5,FALSE), 0)</f>
        <v>0</v>
      </c>
      <c r="BD206" s="36">
        <f>IFERROR(VLOOKUP($A206,Round52[],5,FALSE), 0)</f>
        <v>0</v>
      </c>
      <c r="BE206" s="36">
        <f>IFERROR(VLOOKUP($A206,Round53[],5,FALSE), 0)</f>
        <v>0</v>
      </c>
      <c r="BF206" s="36">
        <f>IFERROR(VLOOKUP($A206,Round54[],5,FALSE), 0)</f>
        <v>0</v>
      </c>
      <c r="BG206" s="36">
        <f>IFERROR(VLOOKUP($A206,Round55[],5,FALSE), 0)</f>
        <v>0</v>
      </c>
      <c r="BH206" s="36">
        <f>IFERROR(VLOOKUP($A206,Round56[],5,FALSE), 0)</f>
        <v>0</v>
      </c>
      <c r="BI206" s="36">
        <f>IFERROR(VLOOKUP($A206,Round57[],5,FALSE), 0)</f>
        <v>0</v>
      </c>
      <c r="BJ206" s="36">
        <f>IFERROR(VLOOKUP($A206,Round58[],5,FALSE), 0)</f>
        <v>0</v>
      </c>
      <c r="BK206" s="36">
        <f>IFERROR(VLOOKUP($A206,Round59[],5,FALSE), 0)</f>
        <v>0</v>
      </c>
      <c r="BL206" s="36">
        <f>IFERROR(VLOOKUP($A206,Round60[],5,FALSE), 0)</f>
        <v>0</v>
      </c>
      <c r="BM206" s="36">
        <f>IFERROR(VLOOKUP($A206,Round61[],5,FALSE), 0)</f>
        <v>0</v>
      </c>
      <c r="BN206" s="36">
        <f>IFERROR(VLOOKUP($A206,Round62[],5,FALSE), 0)</f>
        <v>0</v>
      </c>
    </row>
    <row r="207" spans="1:66" ht="22.5" x14ac:dyDescent="0.25">
      <c r="A207" s="1">
        <v>29602</v>
      </c>
      <c r="B207" s="39" t="s">
        <v>175</v>
      </c>
      <c r="C207" s="37">
        <f xml:space="preserve"> SUM(TotalPoints[[#This Row],[دور 1]:[دور 62]])</f>
        <v>0</v>
      </c>
      <c r="D207" s="42">
        <f>COUNTIF(TotalPoints[[#This Row],[دور 1]:[دور 62]], "&gt;0")</f>
        <v>0</v>
      </c>
      <c r="E207" s="36">
        <f>IFERROR(VLOOKUP($A207,Round01[],5,FALSE), 0)</f>
        <v>0</v>
      </c>
      <c r="F207" s="36">
        <f>IFERROR(VLOOKUP($A207,Round02[],5,FALSE), 0)</f>
        <v>0</v>
      </c>
      <c r="G207" s="36">
        <f>IFERROR(VLOOKUP($A207,Round03[],5,FALSE), 0)</f>
        <v>0</v>
      </c>
      <c r="H207" s="36">
        <f>IFERROR(VLOOKUP($A207,Round04[],5,FALSE), 0)</f>
        <v>0</v>
      </c>
      <c r="I207" s="36">
        <f>IFERROR(VLOOKUP($A207,Round05[],5,FALSE), 0)</f>
        <v>0</v>
      </c>
      <c r="J207" s="36">
        <f>IFERROR(VLOOKUP($A207,Round06[],5,FALSE), 0)</f>
        <v>0</v>
      </c>
      <c r="K207" s="1">
        <f>IFERROR(VLOOKUP($A207,Round07[],5,FALSE), 0)</f>
        <v>0</v>
      </c>
      <c r="L207" s="1">
        <f>IFERROR(VLOOKUP($A207,Round08[],5,FALSE), 0)</f>
        <v>0</v>
      </c>
      <c r="M207" s="1">
        <f>IFERROR(VLOOKUP($A207,Round09[],5,FALSE), 0)</f>
        <v>0</v>
      </c>
      <c r="N207" s="1">
        <f>IFERROR(VLOOKUP($A207,Round10[],5,FALSE), 0)</f>
        <v>0</v>
      </c>
      <c r="O207" s="1">
        <f>IFERROR(VLOOKUP($A207,Round11[],5,FALSE), 0)</f>
        <v>0</v>
      </c>
      <c r="P207" s="1">
        <f>IFERROR(VLOOKUP($A207,Round12[],5,FALSE), 0)</f>
        <v>0</v>
      </c>
      <c r="Q207" s="1">
        <f>IFERROR(VLOOKUP($A207,Round13[],5,FALSE), 0)</f>
        <v>0</v>
      </c>
      <c r="R207" s="1">
        <f>IFERROR(VLOOKUP($A207,Round14[],5,FALSE), 0)</f>
        <v>0</v>
      </c>
      <c r="S207" s="1">
        <f>IFERROR(VLOOKUP($A207,Round15[],5,FALSE), 0)</f>
        <v>0</v>
      </c>
      <c r="T207" s="1">
        <f>IFERROR(VLOOKUP($A207,Round16[],5,FALSE), 0)</f>
        <v>0</v>
      </c>
      <c r="U207" s="1">
        <f>IFERROR(VLOOKUP($A207,Round17[],5,FALSE), 0)</f>
        <v>0</v>
      </c>
      <c r="V207" s="1">
        <f>IFERROR(VLOOKUP($A207,Round18[],5,FALSE), 0)</f>
        <v>0</v>
      </c>
      <c r="W207" s="1">
        <f>IFERROR(VLOOKUP($A207,Round19[],5,FALSE), 0)</f>
        <v>0</v>
      </c>
      <c r="X207" s="1">
        <f>IFERROR(VLOOKUP($A207,Round20[],5,FALSE), 0)</f>
        <v>0</v>
      </c>
      <c r="Y207" s="1">
        <f>IFERROR(VLOOKUP($A207,Round21[],5,FALSE), 0)</f>
        <v>0</v>
      </c>
      <c r="Z207" s="1">
        <f>IFERROR(VLOOKUP($A207,Round22[],5,FALSE), 0)</f>
        <v>0</v>
      </c>
      <c r="AA207" s="1">
        <f>IFERROR(VLOOKUP($A207,Round23[],5,FALSE), 0)</f>
        <v>0</v>
      </c>
      <c r="AB207" s="1">
        <f>IFERROR(VLOOKUP($A207,'دور 24'!$A$2:$E$41,5,FALSE), 0)</f>
        <v>0</v>
      </c>
      <c r="AC207" s="1">
        <f>IFERROR(VLOOKUP($A207,Round25[],5,FALSE), 0)</f>
        <v>0</v>
      </c>
      <c r="AD207" s="1">
        <f>IFERROR(VLOOKUP($A207,Round26[],5,FALSE), 0)</f>
        <v>0</v>
      </c>
      <c r="AE207" s="1">
        <f>IFERROR(VLOOKUP($A207,Round27[],5,FALSE), 0)</f>
        <v>0</v>
      </c>
      <c r="AF207" s="1">
        <f>IFERROR(VLOOKUP($A207,Round28[],5,FALSE), 0)</f>
        <v>0</v>
      </c>
      <c r="AG207" s="1">
        <f>IFERROR(VLOOKUP($A207,Round29[],5,FALSE), 0)</f>
        <v>0</v>
      </c>
      <c r="AH207" s="1">
        <f>IFERROR(VLOOKUP($A207,Round30[],5,FALSE), 0)</f>
        <v>0</v>
      </c>
      <c r="AI207" s="1">
        <f>IFERROR(VLOOKUP($A207,Round31[],5,FALSE), 0)</f>
        <v>0</v>
      </c>
      <c r="AJ207" s="1">
        <f>IFERROR(VLOOKUP($A207,Round32[],5,FALSE), 0)</f>
        <v>0</v>
      </c>
      <c r="AK207" s="1">
        <f>IFERROR(VLOOKUP($A207,Round33[],5,FALSE), 0)</f>
        <v>0</v>
      </c>
      <c r="AL207" s="1">
        <f>IFERROR(VLOOKUP($A207,Round34[],5,FALSE), 0)</f>
        <v>0</v>
      </c>
      <c r="AM207" s="1">
        <f>IFERROR(VLOOKUP($A207,Round35[],5,FALSE), 0)</f>
        <v>0</v>
      </c>
      <c r="AN207" s="1">
        <f>IFERROR(VLOOKUP($A207,Round36[],5,FALSE), 0)</f>
        <v>0</v>
      </c>
      <c r="AO207" s="1">
        <f>IFERROR(VLOOKUP($A207,Round37[],5,FALSE), 0)</f>
        <v>0</v>
      </c>
      <c r="AP207" s="1">
        <f>IFERROR(VLOOKUP($A207,Round38[],5,FALSE), 0)</f>
        <v>0</v>
      </c>
      <c r="AQ207" s="1">
        <f>IFERROR(VLOOKUP($A207,Round39[],5,FALSE), 0)</f>
        <v>0</v>
      </c>
      <c r="AR207" s="1">
        <f>IFERROR(VLOOKUP($A207,Round40[],5,FALSE), 0)</f>
        <v>0</v>
      </c>
      <c r="AS207" s="1">
        <f>IFERROR(VLOOKUP($A207,Round41[],5,FALSE), 0)</f>
        <v>0</v>
      </c>
      <c r="AT207" s="1">
        <f>IFERROR(VLOOKUP($A207,Round42[],5,FALSE), 0)</f>
        <v>0</v>
      </c>
      <c r="AU207" s="1">
        <f>IFERROR(VLOOKUP($A207,Round43[],5,FALSE), 0)</f>
        <v>0</v>
      </c>
      <c r="AV207" s="1">
        <f>IFERROR(VLOOKUP($A207,Round44[],5,FALSE), 0)</f>
        <v>0</v>
      </c>
      <c r="AW207" s="1">
        <f>IFERROR(VLOOKUP($A207,Round45[],5,FALSE), 0)</f>
        <v>0</v>
      </c>
      <c r="AX207" s="1">
        <f>IFERROR(VLOOKUP($A207,Round46[],5,FALSE), 0)</f>
        <v>0</v>
      </c>
      <c r="AY207" s="1">
        <f>IFERROR(VLOOKUP($A207,Round47[],5,FALSE), 0)</f>
        <v>0</v>
      </c>
      <c r="AZ207" s="1">
        <f>IFERROR(VLOOKUP($A207,Round48[],5,FALSE), 0)</f>
        <v>0</v>
      </c>
      <c r="BA207" s="1">
        <f>IFERROR(VLOOKUP($A207,Round49[],5,FALSE), 0)</f>
        <v>0</v>
      </c>
      <c r="BB207" s="1">
        <f>IFERROR(VLOOKUP($A207,Round50[],5,FALSE), 0)</f>
        <v>0</v>
      </c>
      <c r="BC207" s="1">
        <f>IFERROR(VLOOKUP($A207,Round51[],5,FALSE), 0)</f>
        <v>0</v>
      </c>
      <c r="BD207" s="1">
        <f>IFERROR(VLOOKUP($A207,Round52[],5,FALSE), 0)</f>
        <v>0</v>
      </c>
      <c r="BE207" s="1">
        <f>IFERROR(VLOOKUP($A207,Round53[],5,FALSE), 0)</f>
        <v>0</v>
      </c>
      <c r="BF207" s="1">
        <f>IFERROR(VLOOKUP($A207,Round54[],5,FALSE), 0)</f>
        <v>0</v>
      </c>
      <c r="BG207" s="1">
        <f>IFERROR(VLOOKUP($A207,Round55[],5,FALSE), 0)</f>
        <v>0</v>
      </c>
      <c r="BH207" s="1">
        <f>IFERROR(VLOOKUP($A207,Round56[],5,FALSE), 0)</f>
        <v>0</v>
      </c>
      <c r="BI207" s="1">
        <f>IFERROR(VLOOKUP($A207,Round57[],5,FALSE), 0)</f>
        <v>0</v>
      </c>
      <c r="BJ207" s="1">
        <f>IFERROR(VLOOKUP($A207,Round58[],5,FALSE), 0)</f>
        <v>0</v>
      </c>
      <c r="BK207" s="1">
        <f>IFERROR(VLOOKUP($A207,Round59[],5,FALSE), 0)</f>
        <v>0</v>
      </c>
      <c r="BL207" s="1">
        <f>IFERROR(VLOOKUP($A207,Round60[],5,FALSE), 0)</f>
        <v>0</v>
      </c>
      <c r="BM207" s="36">
        <f>IFERROR(VLOOKUP($A207,Round61[],5,FALSE), 0)</f>
        <v>0</v>
      </c>
      <c r="BN207" s="36">
        <f>IFERROR(VLOOKUP($A207,Round62[],5,FALSE), 0)</f>
        <v>0</v>
      </c>
    </row>
    <row r="208" spans="1:66" ht="22.5" x14ac:dyDescent="0.25">
      <c r="A208" s="1">
        <v>29597</v>
      </c>
      <c r="B208" s="39" t="s">
        <v>165</v>
      </c>
      <c r="C208" s="37">
        <f xml:space="preserve"> SUM(TotalPoints[[#This Row],[دور 1]:[دور 62]])</f>
        <v>0</v>
      </c>
      <c r="D208" s="42">
        <f>COUNTIF(TotalPoints[[#This Row],[دور 1]:[دور 62]], "&gt;0")</f>
        <v>0</v>
      </c>
      <c r="E208" s="36">
        <f>IFERROR(VLOOKUP($A208,Round01[],5,FALSE), 0)</f>
        <v>0</v>
      </c>
      <c r="F208" s="36">
        <f>IFERROR(VLOOKUP($A208,Round02[],5,FALSE), 0)</f>
        <v>0</v>
      </c>
      <c r="G208" s="36">
        <f>IFERROR(VLOOKUP($A208,Round03[],5,FALSE), 0)</f>
        <v>0</v>
      </c>
      <c r="H208" s="36">
        <f>IFERROR(VLOOKUP($A208,Round04[],5,FALSE), 0)</f>
        <v>0</v>
      </c>
      <c r="I208" s="36">
        <f>IFERROR(VLOOKUP($A208,Round05[],5,FALSE), 0)</f>
        <v>0</v>
      </c>
      <c r="J208" s="36">
        <f>IFERROR(VLOOKUP($A208,Round06[],5,FALSE), 0)</f>
        <v>0</v>
      </c>
      <c r="K208" s="36">
        <f>IFERROR(VLOOKUP($A208,Round07[],5,FALSE), 0)</f>
        <v>0</v>
      </c>
      <c r="L208" s="36">
        <f>IFERROR(VLOOKUP($A208,Round08[],5,FALSE), 0)</f>
        <v>0</v>
      </c>
      <c r="M208" s="36">
        <f>IFERROR(VLOOKUP($A208,Round09[],5,FALSE), 0)</f>
        <v>0</v>
      </c>
      <c r="N208" s="36">
        <f>IFERROR(VLOOKUP($A208,Round10[],5,FALSE), 0)</f>
        <v>0</v>
      </c>
      <c r="O208" s="36">
        <f>IFERROR(VLOOKUP($A208,Round11[],5,FALSE), 0)</f>
        <v>0</v>
      </c>
      <c r="P208" s="36">
        <f>IFERROR(VLOOKUP($A208,Round12[],5,FALSE), 0)</f>
        <v>0</v>
      </c>
      <c r="Q208" s="36">
        <f>IFERROR(VLOOKUP($A208,Round13[],5,FALSE), 0)</f>
        <v>0</v>
      </c>
      <c r="R208" s="36">
        <f>IFERROR(VLOOKUP($A208,Round14[],5,FALSE), 0)</f>
        <v>0</v>
      </c>
      <c r="S208" s="36">
        <f>IFERROR(VLOOKUP($A208,Round15[],5,FALSE), 0)</f>
        <v>0</v>
      </c>
      <c r="T208" s="36">
        <f>IFERROR(VLOOKUP($A208,Round16[],5,FALSE), 0)</f>
        <v>0</v>
      </c>
      <c r="U208" s="36">
        <f>IFERROR(VLOOKUP($A208,Round17[],5,FALSE), 0)</f>
        <v>0</v>
      </c>
      <c r="V208" s="36">
        <f>IFERROR(VLOOKUP($A208,Round18[],5,FALSE), 0)</f>
        <v>0</v>
      </c>
      <c r="W208" s="36">
        <f>IFERROR(VLOOKUP($A208,Round19[],5,FALSE), 0)</f>
        <v>0</v>
      </c>
      <c r="X208" s="36">
        <f>IFERROR(VLOOKUP($A208,Round20[],5,FALSE), 0)</f>
        <v>0</v>
      </c>
      <c r="Y208" s="36">
        <f>IFERROR(VLOOKUP($A208,Round21[],5,FALSE), 0)</f>
        <v>0</v>
      </c>
      <c r="Z208" s="36">
        <f>IFERROR(VLOOKUP($A208,Round22[],5,FALSE), 0)</f>
        <v>0</v>
      </c>
      <c r="AA208" s="36">
        <f>IFERROR(VLOOKUP($A208,Round23[],5,FALSE), 0)</f>
        <v>0</v>
      </c>
      <c r="AB208" s="36">
        <f>IFERROR(VLOOKUP($A208,'دور 24'!$A$2:$E$41,5,FALSE), 0)</f>
        <v>0</v>
      </c>
      <c r="AC208" s="36">
        <f>IFERROR(VLOOKUP($A208,Round25[],5,FALSE), 0)</f>
        <v>0</v>
      </c>
      <c r="AD208" s="36">
        <f>IFERROR(VLOOKUP($A208,Round26[],5,FALSE), 0)</f>
        <v>0</v>
      </c>
      <c r="AE208" s="36">
        <f>IFERROR(VLOOKUP($A208,Round27[],5,FALSE), 0)</f>
        <v>0</v>
      </c>
      <c r="AF208" s="36">
        <f>IFERROR(VLOOKUP($A208,Round28[],5,FALSE), 0)</f>
        <v>0</v>
      </c>
      <c r="AG208" s="36">
        <f>IFERROR(VLOOKUP($A208,Round29[],5,FALSE), 0)</f>
        <v>0</v>
      </c>
      <c r="AH208" s="36">
        <f>IFERROR(VLOOKUP($A208,Round30[],5,FALSE), 0)</f>
        <v>0</v>
      </c>
      <c r="AI208" s="36">
        <f>IFERROR(VLOOKUP($A208,Round31[],5,FALSE), 0)</f>
        <v>0</v>
      </c>
      <c r="AJ208" s="36">
        <f>IFERROR(VLOOKUP($A208,Round32[],5,FALSE), 0)</f>
        <v>0</v>
      </c>
      <c r="AK208" s="36">
        <f>IFERROR(VLOOKUP($A208,Round33[],5,FALSE), 0)</f>
        <v>0</v>
      </c>
      <c r="AL208" s="36">
        <f>IFERROR(VLOOKUP($A208,Round34[],5,FALSE), 0)</f>
        <v>0</v>
      </c>
      <c r="AM208" s="36">
        <f>IFERROR(VLOOKUP($A208,Round35[],5,FALSE), 0)</f>
        <v>0</v>
      </c>
      <c r="AN208" s="36">
        <f>IFERROR(VLOOKUP($A208,Round36[],5,FALSE), 0)</f>
        <v>0</v>
      </c>
      <c r="AO208" s="36">
        <f>IFERROR(VLOOKUP($A208,Round37[],5,FALSE), 0)</f>
        <v>0</v>
      </c>
      <c r="AP208" s="36">
        <f>IFERROR(VLOOKUP($A208,Round38[],5,FALSE), 0)</f>
        <v>0</v>
      </c>
      <c r="AQ208" s="36">
        <f>IFERROR(VLOOKUP($A208,Round39[],5,FALSE), 0)</f>
        <v>0</v>
      </c>
      <c r="AR208" s="36">
        <f>IFERROR(VLOOKUP($A208,Round40[],5,FALSE), 0)</f>
        <v>0</v>
      </c>
      <c r="AS208" s="36">
        <f>IFERROR(VLOOKUP($A208,Round41[],5,FALSE), 0)</f>
        <v>0</v>
      </c>
      <c r="AT208" s="36">
        <f>IFERROR(VLOOKUP($A208,Round42[],5,FALSE), 0)</f>
        <v>0</v>
      </c>
      <c r="AU208" s="36">
        <f>IFERROR(VLOOKUP($A208,Round43[],5,FALSE), 0)</f>
        <v>0</v>
      </c>
      <c r="AV208" s="36">
        <f>IFERROR(VLOOKUP($A208,Round44[],5,FALSE), 0)</f>
        <v>0</v>
      </c>
      <c r="AW208" s="36">
        <f>IFERROR(VLOOKUP($A208,Round45[],5,FALSE), 0)</f>
        <v>0</v>
      </c>
      <c r="AX208" s="36">
        <f>IFERROR(VLOOKUP($A208,Round46[],5,FALSE), 0)</f>
        <v>0</v>
      </c>
      <c r="AY208" s="36">
        <f>IFERROR(VLOOKUP($A208,Round47[],5,FALSE), 0)</f>
        <v>0</v>
      </c>
      <c r="AZ208" s="36">
        <f>IFERROR(VLOOKUP($A208,Round48[],5,FALSE), 0)</f>
        <v>0</v>
      </c>
      <c r="BA208" s="36">
        <f>IFERROR(VLOOKUP($A208,Round49[],5,FALSE), 0)</f>
        <v>0</v>
      </c>
      <c r="BB208" s="36">
        <f>IFERROR(VLOOKUP($A208,Round50[],5,FALSE), 0)</f>
        <v>0</v>
      </c>
      <c r="BC208" s="36">
        <f>IFERROR(VLOOKUP($A208,Round51[],5,FALSE), 0)</f>
        <v>0</v>
      </c>
      <c r="BD208" s="36">
        <f>IFERROR(VLOOKUP($A208,Round52[],5,FALSE), 0)</f>
        <v>0</v>
      </c>
      <c r="BE208" s="36">
        <f>IFERROR(VLOOKUP($A208,Round53[],5,FALSE), 0)</f>
        <v>0</v>
      </c>
      <c r="BF208" s="36">
        <f>IFERROR(VLOOKUP($A208,Round54[],5,FALSE), 0)</f>
        <v>0</v>
      </c>
      <c r="BG208" s="36">
        <f>IFERROR(VLOOKUP($A208,Round55[],5,FALSE), 0)</f>
        <v>0</v>
      </c>
      <c r="BH208" s="36">
        <f>IFERROR(VLOOKUP($A208,Round56[],5,FALSE), 0)</f>
        <v>0</v>
      </c>
      <c r="BI208" s="36">
        <f>IFERROR(VLOOKUP($A208,Round57[],5,FALSE), 0)</f>
        <v>0</v>
      </c>
      <c r="BJ208" s="36">
        <f>IFERROR(VLOOKUP($A208,Round58[],5,FALSE), 0)</f>
        <v>0</v>
      </c>
      <c r="BK208" s="36">
        <f>IFERROR(VLOOKUP($A208,Round59[],5,FALSE), 0)</f>
        <v>0</v>
      </c>
      <c r="BL208" s="36">
        <f>IFERROR(VLOOKUP($A208,Round60[],5,FALSE), 0)</f>
        <v>0</v>
      </c>
      <c r="BM208" s="36">
        <f>IFERROR(VLOOKUP($A208,Round61[],5,FALSE), 0)</f>
        <v>0</v>
      </c>
      <c r="BN208" s="36">
        <f>IFERROR(VLOOKUP($A208,Round62[],5,FALSE), 0)</f>
        <v>0</v>
      </c>
    </row>
    <row r="209" spans="1:66" ht="22.5" x14ac:dyDescent="0.25">
      <c r="A209" s="1">
        <v>29595</v>
      </c>
      <c r="B209" s="39" t="s">
        <v>163</v>
      </c>
      <c r="C209" s="37">
        <f xml:space="preserve"> SUM(TotalPoints[[#This Row],[دور 1]:[دور 62]])</f>
        <v>0</v>
      </c>
      <c r="D209" s="42">
        <f>COUNTIF(TotalPoints[[#This Row],[دور 1]:[دور 62]], "&gt;0")</f>
        <v>0</v>
      </c>
      <c r="E209" s="36">
        <f>IFERROR(VLOOKUP($A209,Round01[],5,FALSE), 0)</f>
        <v>0</v>
      </c>
      <c r="F209" s="36">
        <f>IFERROR(VLOOKUP($A209,Round02[],5,FALSE), 0)</f>
        <v>0</v>
      </c>
      <c r="G209" s="36">
        <f>IFERROR(VLOOKUP($A209,Round03[],5,FALSE), 0)</f>
        <v>0</v>
      </c>
      <c r="H209" s="36">
        <f>IFERROR(VLOOKUP($A209,Round04[],5,FALSE), 0)</f>
        <v>0</v>
      </c>
      <c r="I209" s="36">
        <f>IFERROR(VLOOKUP($A209,Round05[],5,FALSE), 0)</f>
        <v>0</v>
      </c>
      <c r="J209" s="36">
        <f>IFERROR(VLOOKUP($A209,Round06[],5,FALSE), 0)</f>
        <v>0</v>
      </c>
      <c r="K209" s="36">
        <f>IFERROR(VLOOKUP($A209,Round07[],5,FALSE), 0)</f>
        <v>0</v>
      </c>
      <c r="L209" s="36">
        <f>IFERROR(VLOOKUP($A209,Round08[],5,FALSE), 0)</f>
        <v>0</v>
      </c>
      <c r="M209" s="36">
        <f>IFERROR(VLOOKUP($A209,Round09[],5,FALSE), 0)</f>
        <v>0</v>
      </c>
      <c r="N209" s="36">
        <f>IFERROR(VLOOKUP($A209,Round10[],5,FALSE), 0)</f>
        <v>0</v>
      </c>
      <c r="O209" s="36">
        <f>IFERROR(VLOOKUP($A209,Round11[],5,FALSE), 0)</f>
        <v>0</v>
      </c>
      <c r="P209" s="36">
        <f>IFERROR(VLOOKUP($A209,Round12[],5,FALSE), 0)</f>
        <v>0</v>
      </c>
      <c r="Q209" s="36">
        <f>IFERROR(VLOOKUP($A209,Round13[],5,FALSE), 0)</f>
        <v>0</v>
      </c>
      <c r="R209" s="36">
        <f>IFERROR(VLOOKUP($A209,Round14[],5,FALSE), 0)</f>
        <v>0</v>
      </c>
      <c r="S209" s="36">
        <f>IFERROR(VLOOKUP($A209,Round15[],5,FALSE), 0)</f>
        <v>0</v>
      </c>
      <c r="T209" s="36">
        <f>IFERROR(VLOOKUP($A209,Round16[],5,FALSE), 0)</f>
        <v>0</v>
      </c>
      <c r="U209" s="36">
        <f>IFERROR(VLOOKUP($A209,Round17[],5,FALSE), 0)</f>
        <v>0</v>
      </c>
      <c r="V209" s="36">
        <f>IFERROR(VLOOKUP($A209,Round18[],5,FALSE), 0)</f>
        <v>0</v>
      </c>
      <c r="W209" s="36">
        <f>IFERROR(VLOOKUP($A209,Round19[],5,FALSE), 0)</f>
        <v>0</v>
      </c>
      <c r="X209" s="36">
        <f>IFERROR(VLOOKUP($A209,Round20[],5,FALSE), 0)</f>
        <v>0</v>
      </c>
      <c r="Y209" s="36">
        <f>IFERROR(VLOOKUP($A209,Round21[],5,FALSE), 0)</f>
        <v>0</v>
      </c>
      <c r="Z209" s="36">
        <f>IFERROR(VLOOKUP($A209,Round22[],5,FALSE), 0)</f>
        <v>0</v>
      </c>
      <c r="AA209" s="36">
        <f>IFERROR(VLOOKUP($A209,Round23[],5,FALSE), 0)</f>
        <v>0</v>
      </c>
      <c r="AB209" s="36">
        <f>IFERROR(VLOOKUP($A209,'دور 24'!$A$2:$E$41,5,FALSE), 0)</f>
        <v>0</v>
      </c>
      <c r="AC209" s="36">
        <f>IFERROR(VLOOKUP($A209,Round25[],5,FALSE), 0)</f>
        <v>0</v>
      </c>
      <c r="AD209" s="36">
        <f>IFERROR(VLOOKUP($A209,Round26[],5,FALSE), 0)</f>
        <v>0</v>
      </c>
      <c r="AE209" s="36">
        <f>IFERROR(VLOOKUP($A209,Round27[],5,FALSE), 0)</f>
        <v>0</v>
      </c>
      <c r="AF209" s="36">
        <f>IFERROR(VLOOKUP($A209,Round28[],5,FALSE), 0)</f>
        <v>0</v>
      </c>
      <c r="AG209" s="36">
        <f>IFERROR(VLOOKUP($A209,Round29[],5,FALSE), 0)</f>
        <v>0</v>
      </c>
      <c r="AH209" s="36">
        <f>IFERROR(VLOOKUP($A209,Round30[],5,FALSE), 0)</f>
        <v>0</v>
      </c>
      <c r="AI209" s="36">
        <f>IFERROR(VLOOKUP($A209,Round31[],5,FALSE), 0)</f>
        <v>0</v>
      </c>
      <c r="AJ209" s="36">
        <f>IFERROR(VLOOKUP($A209,Round32[],5,FALSE), 0)</f>
        <v>0</v>
      </c>
      <c r="AK209" s="36">
        <f>IFERROR(VLOOKUP($A209,Round33[],5,FALSE), 0)</f>
        <v>0</v>
      </c>
      <c r="AL209" s="36">
        <f>IFERROR(VLOOKUP($A209,Round34[],5,FALSE), 0)</f>
        <v>0</v>
      </c>
      <c r="AM209" s="36">
        <f>IFERROR(VLOOKUP($A209,Round35[],5,FALSE), 0)</f>
        <v>0</v>
      </c>
      <c r="AN209" s="36">
        <f>IFERROR(VLOOKUP($A209,Round36[],5,FALSE), 0)</f>
        <v>0</v>
      </c>
      <c r="AO209" s="36">
        <f>IFERROR(VLOOKUP($A209,Round37[],5,FALSE), 0)</f>
        <v>0</v>
      </c>
      <c r="AP209" s="36">
        <f>IFERROR(VLOOKUP($A209,Round38[],5,FALSE), 0)</f>
        <v>0</v>
      </c>
      <c r="AQ209" s="36">
        <f>IFERROR(VLOOKUP($A209,Round39[],5,FALSE), 0)</f>
        <v>0</v>
      </c>
      <c r="AR209" s="36">
        <f>IFERROR(VLOOKUP($A209,Round40[],5,FALSE), 0)</f>
        <v>0</v>
      </c>
      <c r="AS209" s="36">
        <f>IFERROR(VLOOKUP($A209,Round41[],5,FALSE), 0)</f>
        <v>0</v>
      </c>
      <c r="AT209" s="36">
        <f>IFERROR(VLOOKUP($A209,Round42[],5,FALSE), 0)</f>
        <v>0</v>
      </c>
      <c r="AU209" s="36">
        <f>IFERROR(VLOOKUP($A209,Round43[],5,FALSE), 0)</f>
        <v>0</v>
      </c>
      <c r="AV209" s="36">
        <f>IFERROR(VLOOKUP($A209,Round44[],5,FALSE), 0)</f>
        <v>0</v>
      </c>
      <c r="AW209" s="36">
        <f>IFERROR(VLOOKUP($A209,Round45[],5,FALSE), 0)</f>
        <v>0</v>
      </c>
      <c r="AX209" s="36">
        <f>IFERROR(VLOOKUP($A209,Round46[],5,FALSE), 0)</f>
        <v>0</v>
      </c>
      <c r="AY209" s="36">
        <f>IFERROR(VLOOKUP($A209,Round47[],5,FALSE), 0)</f>
        <v>0</v>
      </c>
      <c r="AZ209" s="36">
        <f>IFERROR(VLOOKUP($A209,Round48[],5,FALSE), 0)</f>
        <v>0</v>
      </c>
      <c r="BA209" s="36">
        <f>IFERROR(VLOOKUP($A209,Round49[],5,FALSE), 0)</f>
        <v>0</v>
      </c>
      <c r="BB209" s="36">
        <f>IFERROR(VLOOKUP($A209,Round50[],5,FALSE), 0)</f>
        <v>0</v>
      </c>
      <c r="BC209" s="36">
        <f>IFERROR(VLOOKUP($A209,Round51[],5,FALSE), 0)</f>
        <v>0</v>
      </c>
      <c r="BD209" s="36">
        <f>IFERROR(VLOOKUP($A209,Round52[],5,FALSE), 0)</f>
        <v>0</v>
      </c>
      <c r="BE209" s="36">
        <f>IFERROR(VLOOKUP($A209,Round53[],5,FALSE), 0)</f>
        <v>0</v>
      </c>
      <c r="BF209" s="36">
        <f>IFERROR(VLOOKUP($A209,Round54[],5,FALSE), 0)</f>
        <v>0</v>
      </c>
      <c r="BG209" s="36">
        <f>IFERROR(VLOOKUP($A209,Round55[],5,FALSE), 0)</f>
        <v>0</v>
      </c>
      <c r="BH209" s="36">
        <f>IFERROR(VLOOKUP($A209,Round56[],5,FALSE), 0)</f>
        <v>0</v>
      </c>
      <c r="BI209" s="36">
        <f>IFERROR(VLOOKUP($A209,Round57[],5,FALSE), 0)</f>
        <v>0</v>
      </c>
      <c r="BJ209" s="36">
        <f>IFERROR(VLOOKUP($A209,Round58[],5,FALSE), 0)</f>
        <v>0</v>
      </c>
      <c r="BK209" s="36">
        <f>IFERROR(VLOOKUP($A209,Round59[],5,FALSE), 0)</f>
        <v>0</v>
      </c>
      <c r="BL209" s="36">
        <f>IFERROR(VLOOKUP($A209,Round60[],5,FALSE), 0)</f>
        <v>0</v>
      </c>
      <c r="BM209" s="36">
        <f>IFERROR(VLOOKUP($A209,Round61[],5,FALSE), 0)</f>
        <v>0</v>
      </c>
      <c r="BN209" s="36">
        <f>IFERROR(VLOOKUP($A209,Round62[],5,FALSE), 0)</f>
        <v>0</v>
      </c>
    </row>
    <row r="210" spans="1:66" ht="22.5" x14ac:dyDescent="0.25">
      <c r="A210" s="1">
        <v>29592</v>
      </c>
      <c r="B210" s="39" t="s">
        <v>159</v>
      </c>
      <c r="C210" s="37">
        <f xml:space="preserve"> SUM(TotalPoints[[#This Row],[دور 1]:[دور 62]])</f>
        <v>0</v>
      </c>
      <c r="D210" s="42">
        <f>COUNTIF(TotalPoints[[#This Row],[دور 1]:[دور 62]], "&gt;0")</f>
        <v>0</v>
      </c>
      <c r="E210" s="36">
        <f>IFERROR(VLOOKUP($A210,Round01[],5,FALSE), 0)</f>
        <v>0</v>
      </c>
      <c r="F210" s="36">
        <f>IFERROR(VLOOKUP($A210,Round02[],5,FALSE), 0)</f>
        <v>0</v>
      </c>
      <c r="G210" s="36">
        <f>IFERROR(VLOOKUP($A210,Round03[],5,FALSE), 0)</f>
        <v>0</v>
      </c>
      <c r="H210" s="36">
        <f>IFERROR(VLOOKUP($A210,Round04[],5,FALSE), 0)</f>
        <v>0</v>
      </c>
      <c r="I210" s="36">
        <f>IFERROR(VLOOKUP($A210,Round05[],5,FALSE), 0)</f>
        <v>0</v>
      </c>
      <c r="J210" s="36">
        <f>IFERROR(VLOOKUP($A210,Round06[],5,FALSE), 0)</f>
        <v>0</v>
      </c>
      <c r="K210" s="36">
        <f>IFERROR(VLOOKUP($A210,Round07[],5,FALSE), 0)</f>
        <v>0</v>
      </c>
      <c r="L210" s="36">
        <f>IFERROR(VLOOKUP($A210,Round08[],5,FALSE), 0)</f>
        <v>0</v>
      </c>
      <c r="M210" s="36">
        <f>IFERROR(VLOOKUP($A210,Round09[],5,FALSE), 0)</f>
        <v>0</v>
      </c>
      <c r="N210" s="36">
        <f>IFERROR(VLOOKUP($A210,Round10[],5,FALSE), 0)</f>
        <v>0</v>
      </c>
      <c r="O210" s="36">
        <f>IFERROR(VLOOKUP($A210,Round11[],5,FALSE), 0)</f>
        <v>0</v>
      </c>
      <c r="P210" s="36">
        <f>IFERROR(VLOOKUP($A210,Round12[],5,FALSE), 0)</f>
        <v>0</v>
      </c>
      <c r="Q210" s="36">
        <f>IFERROR(VLOOKUP($A210,Round13[],5,FALSE), 0)</f>
        <v>0</v>
      </c>
      <c r="R210" s="36">
        <f>IFERROR(VLOOKUP($A210,Round14[],5,FALSE), 0)</f>
        <v>0</v>
      </c>
      <c r="S210" s="36">
        <f>IFERROR(VLOOKUP($A210,Round15[],5,FALSE), 0)</f>
        <v>0</v>
      </c>
      <c r="T210" s="36">
        <f>IFERROR(VLOOKUP($A210,Round16[],5,FALSE), 0)</f>
        <v>0</v>
      </c>
      <c r="U210" s="36">
        <f>IFERROR(VLOOKUP($A210,Round17[],5,FALSE), 0)</f>
        <v>0</v>
      </c>
      <c r="V210" s="36">
        <f>IFERROR(VLOOKUP($A210,Round18[],5,FALSE), 0)</f>
        <v>0</v>
      </c>
      <c r="W210" s="36">
        <f>IFERROR(VLOOKUP($A210,Round19[],5,FALSE), 0)</f>
        <v>0</v>
      </c>
      <c r="X210" s="36">
        <f>IFERROR(VLOOKUP($A210,Round20[],5,FALSE), 0)</f>
        <v>0</v>
      </c>
      <c r="Y210" s="36">
        <f>IFERROR(VLOOKUP($A210,Round21[],5,FALSE), 0)</f>
        <v>0</v>
      </c>
      <c r="Z210" s="36">
        <f>IFERROR(VLOOKUP($A210,Round22[],5,FALSE), 0)</f>
        <v>0</v>
      </c>
      <c r="AA210" s="36">
        <f>IFERROR(VLOOKUP($A210,Round23[],5,FALSE), 0)</f>
        <v>0</v>
      </c>
      <c r="AB210" s="36">
        <f>IFERROR(VLOOKUP($A210,'دور 24'!$A$2:$E$41,5,FALSE), 0)</f>
        <v>0</v>
      </c>
      <c r="AC210" s="36">
        <f>IFERROR(VLOOKUP($A210,Round25[],5,FALSE), 0)</f>
        <v>0</v>
      </c>
      <c r="AD210" s="36">
        <f>IFERROR(VLOOKUP($A210,Round26[],5,FALSE), 0)</f>
        <v>0</v>
      </c>
      <c r="AE210" s="36">
        <f>IFERROR(VLOOKUP($A210,Round27[],5,FALSE), 0)</f>
        <v>0</v>
      </c>
      <c r="AF210" s="36">
        <f>IFERROR(VLOOKUP($A210,Round28[],5,FALSE), 0)</f>
        <v>0</v>
      </c>
      <c r="AG210" s="36">
        <f>IFERROR(VLOOKUP($A210,Round29[],5,FALSE), 0)</f>
        <v>0</v>
      </c>
      <c r="AH210" s="36">
        <f>IFERROR(VLOOKUP($A210,Round30[],5,FALSE), 0)</f>
        <v>0</v>
      </c>
      <c r="AI210" s="36">
        <f>IFERROR(VLOOKUP($A210,Round31[],5,FALSE), 0)</f>
        <v>0</v>
      </c>
      <c r="AJ210" s="36">
        <f>IFERROR(VLOOKUP($A210,Round32[],5,FALSE), 0)</f>
        <v>0</v>
      </c>
      <c r="AK210" s="36">
        <f>IFERROR(VLOOKUP($A210,Round33[],5,FALSE), 0)</f>
        <v>0</v>
      </c>
      <c r="AL210" s="36">
        <f>IFERROR(VLOOKUP($A210,Round34[],5,FALSE), 0)</f>
        <v>0</v>
      </c>
      <c r="AM210" s="36">
        <f>IFERROR(VLOOKUP($A210,Round35[],5,FALSE), 0)</f>
        <v>0</v>
      </c>
      <c r="AN210" s="36">
        <f>IFERROR(VLOOKUP($A210,Round36[],5,FALSE), 0)</f>
        <v>0</v>
      </c>
      <c r="AO210" s="36">
        <f>IFERROR(VLOOKUP($A210,Round37[],5,FALSE), 0)</f>
        <v>0</v>
      </c>
      <c r="AP210" s="36">
        <f>IFERROR(VLOOKUP($A210,Round38[],5,FALSE), 0)</f>
        <v>0</v>
      </c>
      <c r="AQ210" s="36">
        <f>IFERROR(VLOOKUP($A210,Round39[],5,FALSE), 0)</f>
        <v>0</v>
      </c>
      <c r="AR210" s="36">
        <f>IFERROR(VLOOKUP($A210,Round40[],5,FALSE), 0)</f>
        <v>0</v>
      </c>
      <c r="AS210" s="36">
        <f>IFERROR(VLOOKUP($A210,Round41[],5,FALSE), 0)</f>
        <v>0</v>
      </c>
      <c r="AT210" s="36">
        <f>IFERROR(VLOOKUP($A210,Round42[],5,FALSE), 0)</f>
        <v>0</v>
      </c>
      <c r="AU210" s="36">
        <f>IFERROR(VLOOKUP($A210,Round43[],5,FALSE), 0)</f>
        <v>0</v>
      </c>
      <c r="AV210" s="36">
        <f>IFERROR(VLOOKUP($A210,Round44[],5,FALSE), 0)</f>
        <v>0</v>
      </c>
      <c r="AW210" s="36">
        <f>IFERROR(VLOOKUP($A210,Round45[],5,FALSE), 0)</f>
        <v>0</v>
      </c>
      <c r="AX210" s="36">
        <f>IFERROR(VLOOKUP($A210,Round46[],5,FALSE), 0)</f>
        <v>0</v>
      </c>
      <c r="AY210" s="36">
        <f>IFERROR(VLOOKUP($A210,Round47[],5,FALSE), 0)</f>
        <v>0</v>
      </c>
      <c r="AZ210" s="36">
        <f>IFERROR(VLOOKUP($A210,Round48[],5,FALSE), 0)</f>
        <v>0</v>
      </c>
      <c r="BA210" s="36">
        <f>IFERROR(VLOOKUP($A210,Round49[],5,FALSE), 0)</f>
        <v>0</v>
      </c>
      <c r="BB210" s="36">
        <f>IFERROR(VLOOKUP($A210,Round50[],5,FALSE), 0)</f>
        <v>0</v>
      </c>
      <c r="BC210" s="36">
        <f>IFERROR(VLOOKUP($A210,Round51[],5,FALSE), 0)</f>
        <v>0</v>
      </c>
      <c r="BD210" s="36">
        <f>IFERROR(VLOOKUP($A210,Round52[],5,FALSE), 0)</f>
        <v>0</v>
      </c>
      <c r="BE210" s="36">
        <f>IFERROR(VLOOKUP($A210,Round53[],5,FALSE), 0)</f>
        <v>0</v>
      </c>
      <c r="BF210" s="36">
        <f>IFERROR(VLOOKUP($A210,Round54[],5,FALSE), 0)</f>
        <v>0</v>
      </c>
      <c r="BG210" s="36">
        <f>IFERROR(VLOOKUP($A210,Round55[],5,FALSE), 0)</f>
        <v>0</v>
      </c>
      <c r="BH210" s="36">
        <f>IFERROR(VLOOKUP($A210,Round56[],5,FALSE), 0)</f>
        <v>0</v>
      </c>
      <c r="BI210" s="36">
        <f>IFERROR(VLOOKUP($A210,Round57[],5,FALSE), 0)</f>
        <v>0</v>
      </c>
      <c r="BJ210" s="36">
        <f>IFERROR(VLOOKUP($A210,Round58[],5,FALSE), 0)</f>
        <v>0</v>
      </c>
      <c r="BK210" s="36">
        <f>IFERROR(VLOOKUP($A210,Round59[],5,FALSE), 0)</f>
        <v>0</v>
      </c>
      <c r="BL210" s="36">
        <f>IFERROR(VLOOKUP($A210,Round60[],5,FALSE), 0)</f>
        <v>0</v>
      </c>
      <c r="BM210" s="36">
        <f>IFERROR(VLOOKUP($A210,Round61[],5,FALSE), 0)</f>
        <v>0</v>
      </c>
      <c r="BN210" s="36">
        <f>IFERROR(VLOOKUP($A210,Round62[],5,FALSE), 0)</f>
        <v>0</v>
      </c>
    </row>
    <row r="211" spans="1:66" ht="22.5" x14ac:dyDescent="0.25">
      <c r="A211" s="1">
        <v>29551</v>
      </c>
      <c r="B211" s="39" t="s">
        <v>169</v>
      </c>
      <c r="C211" s="37">
        <f xml:space="preserve"> SUM(TotalPoints[[#This Row],[دور 1]:[دور 62]])</f>
        <v>0</v>
      </c>
      <c r="D211" s="42">
        <f>COUNTIF(TotalPoints[[#This Row],[دور 1]:[دور 62]], "&gt;0")</f>
        <v>0</v>
      </c>
      <c r="E211" s="36">
        <f>IFERROR(VLOOKUP($A211,Round01[],5,FALSE), 0)</f>
        <v>0</v>
      </c>
      <c r="F211" s="36">
        <f>IFERROR(VLOOKUP($A211,Round02[],5,FALSE), 0)</f>
        <v>0</v>
      </c>
      <c r="G211" s="36">
        <f>IFERROR(VLOOKUP($A211,Round03[],5,FALSE), 0)</f>
        <v>0</v>
      </c>
      <c r="H211" s="36">
        <f>IFERROR(VLOOKUP($A211,Round04[],5,FALSE), 0)</f>
        <v>0</v>
      </c>
      <c r="I211" s="36">
        <f>IFERROR(VLOOKUP($A211,Round05[],5,FALSE), 0)</f>
        <v>0</v>
      </c>
      <c r="J211" s="36">
        <f>IFERROR(VLOOKUP($A211,Round06[],5,FALSE), 0)</f>
        <v>0</v>
      </c>
      <c r="K211" s="36">
        <f>IFERROR(VLOOKUP($A211,Round07[],5,FALSE), 0)</f>
        <v>0</v>
      </c>
      <c r="L211" s="36">
        <f>IFERROR(VLOOKUP($A211,Round08[],5,FALSE), 0)</f>
        <v>0</v>
      </c>
      <c r="M211" s="36">
        <f>IFERROR(VLOOKUP($A211,Round09[],5,FALSE), 0)</f>
        <v>0</v>
      </c>
      <c r="N211" s="36">
        <f>IFERROR(VLOOKUP($A211,Round10[],5,FALSE), 0)</f>
        <v>0</v>
      </c>
      <c r="O211" s="36">
        <f>IFERROR(VLOOKUP($A211,Round11[],5,FALSE), 0)</f>
        <v>0</v>
      </c>
      <c r="P211" s="36">
        <f>IFERROR(VLOOKUP($A211,Round12[],5,FALSE), 0)</f>
        <v>0</v>
      </c>
      <c r="Q211" s="36">
        <f>IFERROR(VLOOKUP($A211,Round13[],5,FALSE), 0)</f>
        <v>0</v>
      </c>
      <c r="R211" s="36">
        <f>IFERROR(VLOOKUP($A211,Round14[],5,FALSE), 0)</f>
        <v>0</v>
      </c>
      <c r="S211" s="36">
        <f>IFERROR(VLOOKUP($A211,Round15[],5,FALSE), 0)</f>
        <v>0</v>
      </c>
      <c r="T211" s="36">
        <f>IFERROR(VLOOKUP($A211,Round16[],5,FALSE), 0)</f>
        <v>0</v>
      </c>
      <c r="U211" s="36">
        <f>IFERROR(VLOOKUP($A211,Round17[],5,FALSE), 0)</f>
        <v>0</v>
      </c>
      <c r="V211" s="36">
        <f>IFERROR(VLOOKUP($A211,Round18[],5,FALSE), 0)</f>
        <v>0</v>
      </c>
      <c r="W211" s="36">
        <f>IFERROR(VLOOKUP($A211,Round19[],5,FALSE), 0)</f>
        <v>0</v>
      </c>
      <c r="X211" s="36">
        <f>IFERROR(VLOOKUP($A211,Round20[],5,FALSE), 0)</f>
        <v>0</v>
      </c>
      <c r="Y211" s="36">
        <f>IFERROR(VLOOKUP($A211,Round21[],5,FALSE), 0)</f>
        <v>0</v>
      </c>
      <c r="Z211" s="36">
        <f>IFERROR(VLOOKUP($A211,Round22[],5,FALSE), 0)</f>
        <v>0</v>
      </c>
      <c r="AA211" s="36">
        <f>IFERROR(VLOOKUP($A211,Round23[],5,FALSE), 0)</f>
        <v>0</v>
      </c>
      <c r="AB211" s="36">
        <f>IFERROR(VLOOKUP($A211,'دور 24'!$A$2:$E$41,5,FALSE), 0)</f>
        <v>0</v>
      </c>
      <c r="AC211" s="36">
        <f>IFERROR(VLOOKUP($A211,Round25[],5,FALSE), 0)</f>
        <v>0</v>
      </c>
      <c r="AD211" s="36">
        <f>IFERROR(VLOOKUP($A211,Round26[],5,FALSE), 0)</f>
        <v>0</v>
      </c>
      <c r="AE211" s="36">
        <f>IFERROR(VLOOKUP($A211,Round27[],5,FALSE), 0)</f>
        <v>0</v>
      </c>
      <c r="AF211" s="36">
        <f>IFERROR(VLOOKUP($A211,Round28[],5,FALSE), 0)</f>
        <v>0</v>
      </c>
      <c r="AG211" s="36">
        <f>IFERROR(VLOOKUP($A211,Round29[],5,FALSE), 0)</f>
        <v>0</v>
      </c>
      <c r="AH211" s="36">
        <f>IFERROR(VLOOKUP($A211,Round30[],5,FALSE), 0)</f>
        <v>0</v>
      </c>
      <c r="AI211" s="36">
        <f>IFERROR(VLOOKUP($A211,Round31[],5,FALSE), 0)</f>
        <v>0</v>
      </c>
      <c r="AJ211" s="36">
        <f>IFERROR(VLOOKUP($A211,Round32[],5,FALSE), 0)</f>
        <v>0</v>
      </c>
      <c r="AK211" s="36">
        <f>IFERROR(VLOOKUP($A211,Round33[],5,FALSE), 0)</f>
        <v>0</v>
      </c>
      <c r="AL211" s="36">
        <f>IFERROR(VLOOKUP($A211,Round34[],5,FALSE), 0)</f>
        <v>0</v>
      </c>
      <c r="AM211" s="36">
        <f>IFERROR(VLOOKUP($A211,Round35[],5,FALSE), 0)</f>
        <v>0</v>
      </c>
      <c r="AN211" s="36">
        <f>IFERROR(VLOOKUP($A211,Round36[],5,FALSE), 0)</f>
        <v>0</v>
      </c>
      <c r="AO211" s="36">
        <f>IFERROR(VLOOKUP($A211,Round37[],5,FALSE), 0)</f>
        <v>0</v>
      </c>
      <c r="AP211" s="36">
        <f>IFERROR(VLOOKUP($A211,Round38[],5,FALSE), 0)</f>
        <v>0</v>
      </c>
      <c r="AQ211" s="36">
        <f>IFERROR(VLOOKUP($A211,Round39[],5,FALSE), 0)</f>
        <v>0</v>
      </c>
      <c r="AR211" s="36">
        <f>IFERROR(VLOOKUP($A211,Round40[],5,FALSE), 0)</f>
        <v>0</v>
      </c>
      <c r="AS211" s="36">
        <f>IFERROR(VLOOKUP($A211,Round41[],5,FALSE), 0)</f>
        <v>0</v>
      </c>
      <c r="AT211" s="36">
        <f>IFERROR(VLOOKUP($A211,Round42[],5,FALSE), 0)</f>
        <v>0</v>
      </c>
      <c r="AU211" s="36">
        <f>IFERROR(VLOOKUP($A211,Round43[],5,FALSE), 0)</f>
        <v>0</v>
      </c>
      <c r="AV211" s="36">
        <f>IFERROR(VLOOKUP($A211,Round44[],5,FALSE), 0)</f>
        <v>0</v>
      </c>
      <c r="AW211" s="36">
        <f>IFERROR(VLOOKUP($A211,Round45[],5,FALSE), 0)</f>
        <v>0</v>
      </c>
      <c r="AX211" s="36">
        <f>IFERROR(VLOOKUP($A211,Round46[],5,FALSE), 0)</f>
        <v>0</v>
      </c>
      <c r="AY211" s="36">
        <f>IFERROR(VLOOKUP($A211,Round47[],5,FALSE), 0)</f>
        <v>0</v>
      </c>
      <c r="AZ211" s="36">
        <f>IFERROR(VLOOKUP($A211,Round48[],5,FALSE), 0)</f>
        <v>0</v>
      </c>
      <c r="BA211" s="36">
        <f>IFERROR(VLOOKUP($A211,Round49[],5,FALSE), 0)</f>
        <v>0</v>
      </c>
      <c r="BB211" s="36">
        <f>IFERROR(VLOOKUP($A211,Round50[],5,FALSE), 0)</f>
        <v>0</v>
      </c>
      <c r="BC211" s="36">
        <f>IFERROR(VLOOKUP($A211,Round51[],5,FALSE), 0)</f>
        <v>0</v>
      </c>
      <c r="BD211" s="36">
        <f>IFERROR(VLOOKUP($A211,Round52[],5,FALSE), 0)</f>
        <v>0</v>
      </c>
      <c r="BE211" s="36">
        <f>IFERROR(VLOOKUP($A211,Round53[],5,FALSE), 0)</f>
        <v>0</v>
      </c>
      <c r="BF211" s="36">
        <f>IFERROR(VLOOKUP($A211,Round54[],5,FALSE), 0)</f>
        <v>0</v>
      </c>
      <c r="BG211" s="36">
        <f>IFERROR(VLOOKUP($A211,Round55[],5,FALSE), 0)</f>
        <v>0</v>
      </c>
      <c r="BH211" s="36">
        <f>IFERROR(VLOOKUP($A211,Round56[],5,FALSE), 0)</f>
        <v>0</v>
      </c>
      <c r="BI211" s="36">
        <f>IFERROR(VLOOKUP($A211,Round57[],5,FALSE), 0)</f>
        <v>0</v>
      </c>
      <c r="BJ211" s="36">
        <f>IFERROR(VLOOKUP($A211,Round58[],5,FALSE), 0)</f>
        <v>0</v>
      </c>
      <c r="BK211" s="36">
        <f>IFERROR(VLOOKUP($A211,Round59[],5,FALSE), 0)</f>
        <v>0</v>
      </c>
      <c r="BL211" s="36">
        <f>IFERROR(VLOOKUP($A211,Round60[],5,FALSE), 0)</f>
        <v>0</v>
      </c>
      <c r="BM211" s="36">
        <f>IFERROR(VLOOKUP($A211,Round61[],5,FALSE), 0)</f>
        <v>0</v>
      </c>
      <c r="BN211" s="36">
        <f>IFERROR(VLOOKUP($A211,Round62[],5,FALSE), 0)</f>
        <v>0</v>
      </c>
    </row>
    <row r="212" spans="1:66" ht="22.5" x14ac:dyDescent="0.25">
      <c r="A212" s="1">
        <v>29177</v>
      </c>
      <c r="B212" s="39" t="s">
        <v>173</v>
      </c>
      <c r="C212" s="37">
        <f xml:space="preserve"> SUM(TotalPoints[[#This Row],[دور 1]:[دور 62]])</f>
        <v>0</v>
      </c>
      <c r="D212" s="42">
        <f>COUNTIF(TotalPoints[[#This Row],[دور 1]:[دور 62]], "&gt;0")</f>
        <v>0</v>
      </c>
      <c r="E212" s="36">
        <f>IFERROR(VLOOKUP($A212,Round01[],5,FALSE), 0)</f>
        <v>0</v>
      </c>
      <c r="F212" s="36">
        <f>IFERROR(VLOOKUP($A212,Round02[],5,FALSE), 0)</f>
        <v>0</v>
      </c>
      <c r="G212" s="36">
        <f>IFERROR(VLOOKUP($A212,Round03[],5,FALSE), 0)</f>
        <v>0</v>
      </c>
      <c r="H212" s="36">
        <f>IFERROR(VLOOKUP($A212,Round04[],5,FALSE), 0)</f>
        <v>0</v>
      </c>
      <c r="I212" s="36">
        <f>IFERROR(VLOOKUP($A212,Round05[],5,FALSE), 0)</f>
        <v>0</v>
      </c>
      <c r="J212" s="36">
        <f>IFERROR(VLOOKUP($A212,Round06[],5,FALSE), 0)</f>
        <v>0</v>
      </c>
      <c r="K212" s="36">
        <f>IFERROR(VLOOKUP($A212,Round07[],5,FALSE), 0)</f>
        <v>0</v>
      </c>
      <c r="L212" s="36">
        <f>IFERROR(VLOOKUP($A212,Round08[],5,FALSE), 0)</f>
        <v>0</v>
      </c>
      <c r="M212" s="36">
        <f>IFERROR(VLOOKUP($A212,Round09[],5,FALSE), 0)</f>
        <v>0</v>
      </c>
      <c r="N212" s="36">
        <f>IFERROR(VLOOKUP($A212,Round10[],5,FALSE), 0)</f>
        <v>0</v>
      </c>
      <c r="O212" s="36">
        <f>IFERROR(VLOOKUP($A212,Round11[],5,FALSE), 0)</f>
        <v>0</v>
      </c>
      <c r="P212" s="36">
        <f>IFERROR(VLOOKUP($A212,Round12[],5,FALSE), 0)</f>
        <v>0</v>
      </c>
      <c r="Q212" s="36">
        <f>IFERROR(VLOOKUP($A212,Round13[],5,FALSE), 0)</f>
        <v>0</v>
      </c>
      <c r="R212" s="36">
        <f>IFERROR(VLOOKUP($A212,Round14[],5,FALSE), 0)</f>
        <v>0</v>
      </c>
      <c r="S212" s="36">
        <f>IFERROR(VLOOKUP($A212,Round15[],5,FALSE), 0)</f>
        <v>0</v>
      </c>
      <c r="T212" s="36">
        <f>IFERROR(VLOOKUP($A212,Round16[],5,FALSE), 0)</f>
        <v>0</v>
      </c>
      <c r="U212" s="36">
        <f>IFERROR(VLOOKUP($A212,Round17[],5,FALSE), 0)</f>
        <v>0</v>
      </c>
      <c r="V212" s="36">
        <f>IFERROR(VLOOKUP($A212,Round18[],5,FALSE), 0)</f>
        <v>0</v>
      </c>
      <c r="W212" s="36">
        <f>IFERROR(VLOOKUP($A212,Round19[],5,FALSE), 0)</f>
        <v>0</v>
      </c>
      <c r="X212" s="36">
        <f>IFERROR(VLOOKUP($A212,Round20[],5,FALSE), 0)</f>
        <v>0</v>
      </c>
      <c r="Y212" s="36">
        <f>IFERROR(VLOOKUP($A212,Round21[],5,FALSE), 0)</f>
        <v>0</v>
      </c>
      <c r="Z212" s="36">
        <f>IFERROR(VLOOKUP($A212,Round22[],5,FALSE), 0)</f>
        <v>0</v>
      </c>
      <c r="AA212" s="36">
        <f>IFERROR(VLOOKUP($A212,Round23[],5,FALSE), 0)</f>
        <v>0</v>
      </c>
      <c r="AB212" s="36">
        <f>IFERROR(VLOOKUP($A212,'دور 24'!$A$2:$E$41,5,FALSE), 0)</f>
        <v>0</v>
      </c>
      <c r="AC212" s="36">
        <f>IFERROR(VLOOKUP($A212,Round25[],5,FALSE), 0)</f>
        <v>0</v>
      </c>
      <c r="AD212" s="36">
        <f>IFERROR(VLOOKUP($A212,Round26[],5,FALSE), 0)</f>
        <v>0</v>
      </c>
      <c r="AE212" s="36">
        <f>IFERROR(VLOOKUP($A212,Round27[],5,FALSE), 0)</f>
        <v>0</v>
      </c>
      <c r="AF212" s="36">
        <f>IFERROR(VLOOKUP($A212,Round28[],5,FALSE), 0)</f>
        <v>0</v>
      </c>
      <c r="AG212" s="36">
        <f>IFERROR(VLOOKUP($A212,Round29[],5,FALSE), 0)</f>
        <v>0</v>
      </c>
      <c r="AH212" s="36">
        <f>IFERROR(VLOOKUP($A212,Round30[],5,FALSE), 0)</f>
        <v>0</v>
      </c>
      <c r="AI212" s="36">
        <f>IFERROR(VLOOKUP($A212,Round31[],5,FALSE), 0)</f>
        <v>0</v>
      </c>
      <c r="AJ212" s="36">
        <f>IFERROR(VLOOKUP($A212,Round32[],5,FALSE), 0)</f>
        <v>0</v>
      </c>
      <c r="AK212" s="36">
        <f>IFERROR(VLOOKUP($A212,Round33[],5,FALSE), 0)</f>
        <v>0</v>
      </c>
      <c r="AL212" s="36">
        <f>IFERROR(VLOOKUP($A212,Round34[],5,FALSE), 0)</f>
        <v>0</v>
      </c>
      <c r="AM212" s="36">
        <f>IFERROR(VLOOKUP($A212,Round35[],5,FALSE), 0)</f>
        <v>0</v>
      </c>
      <c r="AN212" s="36">
        <f>IFERROR(VLOOKUP($A212,Round36[],5,FALSE), 0)</f>
        <v>0</v>
      </c>
      <c r="AO212" s="36">
        <f>IFERROR(VLOOKUP($A212,Round37[],5,FALSE), 0)</f>
        <v>0</v>
      </c>
      <c r="AP212" s="36">
        <f>IFERROR(VLOOKUP($A212,Round38[],5,FALSE), 0)</f>
        <v>0</v>
      </c>
      <c r="AQ212" s="36">
        <f>IFERROR(VLOOKUP($A212,Round39[],5,FALSE), 0)</f>
        <v>0</v>
      </c>
      <c r="AR212" s="36">
        <f>IFERROR(VLOOKUP($A212,Round40[],5,FALSE), 0)</f>
        <v>0</v>
      </c>
      <c r="AS212" s="36">
        <f>IFERROR(VLOOKUP($A212,Round41[],5,FALSE), 0)</f>
        <v>0</v>
      </c>
      <c r="AT212" s="36">
        <f>IFERROR(VLOOKUP($A212,Round42[],5,FALSE), 0)</f>
        <v>0</v>
      </c>
      <c r="AU212" s="36">
        <f>IFERROR(VLOOKUP($A212,Round43[],5,FALSE), 0)</f>
        <v>0</v>
      </c>
      <c r="AV212" s="36">
        <f>IFERROR(VLOOKUP($A212,Round44[],5,FALSE), 0)</f>
        <v>0</v>
      </c>
      <c r="AW212" s="36">
        <f>IFERROR(VLOOKUP($A212,Round45[],5,FALSE), 0)</f>
        <v>0</v>
      </c>
      <c r="AX212" s="36">
        <f>IFERROR(VLOOKUP($A212,Round46[],5,FALSE), 0)</f>
        <v>0</v>
      </c>
      <c r="AY212" s="36">
        <f>IFERROR(VLOOKUP($A212,Round47[],5,FALSE), 0)</f>
        <v>0</v>
      </c>
      <c r="AZ212" s="36">
        <f>IFERROR(VLOOKUP($A212,Round48[],5,FALSE), 0)</f>
        <v>0</v>
      </c>
      <c r="BA212" s="36">
        <f>IFERROR(VLOOKUP($A212,Round49[],5,FALSE), 0)</f>
        <v>0</v>
      </c>
      <c r="BB212" s="36">
        <f>IFERROR(VLOOKUP($A212,Round50[],5,FALSE), 0)</f>
        <v>0</v>
      </c>
      <c r="BC212" s="36">
        <f>IFERROR(VLOOKUP($A212,Round51[],5,FALSE), 0)</f>
        <v>0</v>
      </c>
      <c r="BD212" s="36">
        <f>IFERROR(VLOOKUP($A212,Round52[],5,FALSE), 0)</f>
        <v>0</v>
      </c>
      <c r="BE212" s="36">
        <f>IFERROR(VLOOKUP($A212,Round53[],5,FALSE), 0)</f>
        <v>0</v>
      </c>
      <c r="BF212" s="36">
        <f>IFERROR(VLOOKUP($A212,Round54[],5,FALSE), 0)</f>
        <v>0</v>
      </c>
      <c r="BG212" s="36">
        <f>IFERROR(VLOOKUP($A212,Round55[],5,FALSE), 0)</f>
        <v>0</v>
      </c>
      <c r="BH212" s="36">
        <f>IFERROR(VLOOKUP($A212,Round56[],5,FALSE), 0)</f>
        <v>0</v>
      </c>
      <c r="BI212" s="36">
        <f>IFERROR(VLOOKUP($A212,Round57[],5,FALSE), 0)</f>
        <v>0</v>
      </c>
      <c r="BJ212" s="36">
        <f>IFERROR(VLOOKUP($A212,Round58[],5,FALSE), 0)</f>
        <v>0</v>
      </c>
      <c r="BK212" s="36">
        <f>IFERROR(VLOOKUP($A212,Round59[],5,FALSE), 0)</f>
        <v>0</v>
      </c>
      <c r="BL212" s="36">
        <f>IFERROR(VLOOKUP($A212,Round60[],5,FALSE), 0)</f>
        <v>0</v>
      </c>
      <c r="BM212" s="36">
        <f>IFERROR(VLOOKUP($A212,Round61[],5,FALSE), 0)</f>
        <v>0</v>
      </c>
      <c r="BN212" s="36">
        <f>IFERROR(VLOOKUP($A212,Round62[],5,FALSE), 0)</f>
        <v>0</v>
      </c>
    </row>
    <row r="213" spans="1:66" ht="22.5" x14ac:dyDescent="0.25">
      <c r="A213" s="1">
        <v>27560</v>
      </c>
      <c r="B213" s="2" t="s">
        <v>170</v>
      </c>
      <c r="C213" s="38">
        <f xml:space="preserve"> SUM(TotalPoints[[#This Row],[دور 1]:[دور 62]])</f>
        <v>0</v>
      </c>
      <c r="D213" s="43">
        <f>COUNTIF(TotalPoints[[#This Row],[دور 1]:[دور 62]], "&gt;0")</f>
        <v>0</v>
      </c>
      <c r="E213" s="1">
        <f>IFERROR(VLOOKUP($A213,Round01[],5,FALSE), 0)</f>
        <v>0</v>
      </c>
      <c r="F213" s="1">
        <f>IFERROR(VLOOKUP($A213,Round02[],5,FALSE), 0)</f>
        <v>0</v>
      </c>
      <c r="G213" s="1">
        <f>IFERROR(VLOOKUP($A213,Round03[],5,FALSE), 0)</f>
        <v>0</v>
      </c>
      <c r="H213" s="1">
        <f>IFERROR(VLOOKUP($A213,Round04[],5,FALSE), 0)</f>
        <v>0</v>
      </c>
      <c r="I213" s="1">
        <f>IFERROR(VLOOKUP($A213,Round05[],5,FALSE), 0)</f>
        <v>0</v>
      </c>
      <c r="J213" s="36">
        <f>IFERROR(VLOOKUP($A213,Round06[],5,FALSE), 0)</f>
        <v>0</v>
      </c>
      <c r="K213" s="1">
        <f>IFERROR(VLOOKUP($A213,Round07[],5,FALSE), 0)</f>
        <v>0</v>
      </c>
      <c r="L213" s="1">
        <f>IFERROR(VLOOKUP($A213,Round08[],5,FALSE), 0)</f>
        <v>0</v>
      </c>
      <c r="M213" s="1">
        <f>IFERROR(VLOOKUP($A213,Round09[],5,FALSE), 0)</f>
        <v>0</v>
      </c>
      <c r="N213" s="1">
        <f>IFERROR(VLOOKUP($A213,Round10[],5,FALSE), 0)</f>
        <v>0</v>
      </c>
      <c r="O213" s="1">
        <f>IFERROR(VLOOKUP($A213,Round11[],5,FALSE), 0)</f>
        <v>0</v>
      </c>
      <c r="P213" s="1">
        <f>IFERROR(VLOOKUP($A213,Round12[],5,FALSE), 0)</f>
        <v>0</v>
      </c>
      <c r="Q213" s="1">
        <f>IFERROR(VLOOKUP($A213,Round13[],5,FALSE), 0)</f>
        <v>0</v>
      </c>
      <c r="R213" s="1">
        <f>IFERROR(VLOOKUP($A213,Round14[],5,FALSE), 0)</f>
        <v>0</v>
      </c>
      <c r="S213" s="1">
        <f>IFERROR(VLOOKUP($A213,Round15[],5,FALSE), 0)</f>
        <v>0</v>
      </c>
      <c r="T213" s="1">
        <f>IFERROR(VLOOKUP($A213,Round16[],5,FALSE), 0)</f>
        <v>0</v>
      </c>
      <c r="U213" s="1">
        <f>IFERROR(VLOOKUP($A213,Round17[],5,FALSE), 0)</f>
        <v>0</v>
      </c>
      <c r="V213" s="1">
        <f>IFERROR(VLOOKUP($A213,Round18[],5,FALSE), 0)</f>
        <v>0</v>
      </c>
      <c r="W213" s="1">
        <f>IFERROR(VLOOKUP($A213,Round19[],5,FALSE), 0)</f>
        <v>0</v>
      </c>
      <c r="X213" s="1">
        <f>IFERROR(VLOOKUP($A213,Round20[],5,FALSE), 0)</f>
        <v>0</v>
      </c>
      <c r="Y213" s="1">
        <f>IFERROR(VLOOKUP($A213,Round21[],5,FALSE), 0)</f>
        <v>0</v>
      </c>
      <c r="Z213" s="1">
        <f>IFERROR(VLOOKUP($A213,Round22[],5,FALSE), 0)</f>
        <v>0</v>
      </c>
      <c r="AA213" s="1">
        <f>IFERROR(VLOOKUP($A213,Round23[],5,FALSE), 0)</f>
        <v>0</v>
      </c>
      <c r="AB213" s="1">
        <f>IFERROR(VLOOKUP($A213,'دور 24'!$A$2:$E$41,5,FALSE), 0)</f>
        <v>0</v>
      </c>
      <c r="AC213" s="1">
        <f>IFERROR(VLOOKUP($A213,Round25[],5,FALSE), 0)</f>
        <v>0</v>
      </c>
      <c r="AD213" s="1">
        <f>IFERROR(VLOOKUP($A213,Round26[],5,FALSE), 0)</f>
        <v>0</v>
      </c>
      <c r="AE213" s="1">
        <f>IFERROR(VLOOKUP($A213,Round27[],5,FALSE), 0)</f>
        <v>0</v>
      </c>
      <c r="AF213" s="1">
        <f>IFERROR(VLOOKUP($A213,Round28[],5,FALSE), 0)</f>
        <v>0</v>
      </c>
      <c r="AG213" s="1">
        <f>IFERROR(VLOOKUP($A213,Round29[],5,FALSE), 0)</f>
        <v>0</v>
      </c>
      <c r="AH213" s="1">
        <f>IFERROR(VLOOKUP($A213,Round30[],5,FALSE), 0)</f>
        <v>0</v>
      </c>
      <c r="AI213" s="1">
        <f>IFERROR(VLOOKUP($A213,Round31[],5,FALSE), 0)</f>
        <v>0</v>
      </c>
      <c r="AJ213" s="1">
        <f>IFERROR(VLOOKUP($A213,Round32[],5,FALSE), 0)</f>
        <v>0</v>
      </c>
      <c r="AK213" s="1">
        <f>IFERROR(VLOOKUP($A213,Round33[],5,FALSE), 0)</f>
        <v>0</v>
      </c>
      <c r="AL213" s="1">
        <f>IFERROR(VLOOKUP($A213,Round34[],5,FALSE), 0)</f>
        <v>0</v>
      </c>
      <c r="AM213" s="1">
        <f>IFERROR(VLOOKUP($A213,Round35[],5,FALSE), 0)</f>
        <v>0</v>
      </c>
      <c r="AN213" s="1">
        <f>IFERROR(VLOOKUP($A213,Round36[],5,FALSE), 0)</f>
        <v>0</v>
      </c>
      <c r="AO213" s="1">
        <f>IFERROR(VLOOKUP($A213,Round37[],5,FALSE), 0)</f>
        <v>0</v>
      </c>
      <c r="AP213" s="1">
        <f>IFERROR(VLOOKUP($A213,Round38[],5,FALSE), 0)</f>
        <v>0</v>
      </c>
      <c r="AQ213" s="1">
        <f>IFERROR(VLOOKUP($A213,Round39[],5,FALSE), 0)</f>
        <v>0</v>
      </c>
      <c r="AR213" s="1">
        <f>IFERROR(VLOOKUP($A213,Round40[],5,FALSE), 0)</f>
        <v>0</v>
      </c>
      <c r="AS213" s="1">
        <f>IFERROR(VLOOKUP($A213,Round41[],5,FALSE), 0)</f>
        <v>0</v>
      </c>
      <c r="AT213" s="1">
        <f>IFERROR(VLOOKUP($A213,Round42[],5,FALSE), 0)</f>
        <v>0</v>
      </c>
      <c r="AU213" s="1">
        <f>IFERROR(VLOOKUP($A213,Round43[],5,FALSE), 0)</f>
        <v>0</v>
      </c>
      <c r="AV213" s="1">
        <f>IFERROR(VLOOKUP($A213,Round44[],5,FALSE), 0)</f>
        <v>0</v>
      </c>
      <c r="AW213" s="1">
        <f>IFERROR(VLOOKUP($A213,Round45[],5,FALSE), 0)</f>
        <v>0</v>
      </c>
      <c r="AX213" s="1">
        <f>IFERROR(VLOOKUP($A213,Round46[],5,FALSE), 0)</f>
        <v>0</v>
      </c>
      <c r="AY213" s="1">
        <f>IFERROR(VLOOKUP($A213,Round47[],5,FALSE), 0)</f>
        <v>0</v>
      </c>
      <c r="AZ213" s="1">
        <f>IFERROR(VLOOKUP($A213,Round48[],5,FALSE), 0)</f>
        <v>0</v>
      </c>
      <c r="BA213" s="1">
        <f>IFERROR(VLOOKUP($A213,Round49[],5,FALSE), 0)</f>
        <v>0</v>
      </c>
      <c r="BB213" s="1">
        <f>IFERROR(VLOOKUP($A213,Round50[],5,FALSE), 0)</f>
        <v>0</v>
      </c>
      <c r="BC213" s="1">
        <f>IFERROR(VLOOKUP($A213,Round51[],5,FALSE), 0)</f>
        <v>0</v>
      </c>
      <c r="BD213" s="1">
        <f>IFERROR(VLOOKUP($A213,Round52[],5,FALSE), 0)</f>
        <v>0</v>
      </c>
      <c r="BE213" s="1">
        <f>IFERROR(VLOOKUP($A213,Round53[],5,FALSE), 0)</f>
        <v>0</v>
      </c>
      <c r="BF213" s="1">
        <f>IFERROR(VLOOKUP($A213,Round54[],5,FALSE), 0)</f>
        <v>0</v>
      </c>
      <c r="BG213" s="1">
        <f>IFERROR(VLOOKUP($A213,Round55[],5,FALSE), 0)</f>
        <v>0</v>
      </c>
      <c r="BH213" s="1">
        <f>IFERROR(VLOOKUP($A213,Round56[],5,FALSE), 0)</f>
        <v>0</v>
      </c>
      <c r="BI213" s="1">
        <f>IFERROR(VLOOKUP($A213,Round57[],5,FALSE), 0)</f>
        <v>0</v>
      </c>
      <c r="BJ213" s="1">
        <f>IFERROR(VLOOKUP($A213,Round58[],5,FALSE), 0)</f>
        <v>0</v>
      </c>
      <c r="BK213" s="1">
        <f>IFERROR(VLOOKUP($A213,Round59[],5,FALSE), 0)</f>
        <v>0</v>
      </c>
      <c r="BL213" s="1">
        <f>IFERROR(VLOOKUP($A213,Round60[],5,FALSE), 0)</f>
        <v>0</v>
      </c>
      <c r="BM213" s="36">
        <f>IFERROR(VLOOKUP($A213,Round61[],5,FALSE), 0)</f>
        <v>0</v>
      </c>
      <c r="BN213" s="36">
        <f>IFERROR(VLOOKUP($A213,Round62[],5,FALSE), 0)</f>
        <v>0</v>
      </c>
    </row>
    <row r="214" spans="1:66" ht="22.5" x14ac:dyDescent="0.25">
      <c r="A214" s="1">
        <v>23512</v>
      </c>
      <c r="B214" s="39" t="s">
        <v>202</v>
      </c>
      <c r="C214" s="37">
        <f xml:space="preserve"> SUM(TotalPoints[[#This Row],[دور 1]:[دور 62]])</f>
        <v>0</v>
      </c>
      <c r="D214" s="42">
        <f>COUNTIF(TotalPoints[[#This Row],[دور 1]:[دور 62]], "&gt;0")</f>
        <v>0</v>
      </c>
      <c r="E214" s="36">
        <f>IFERROR(VLOOKUP($A214,Round01[],5,FALSE), 0)</f>
        <v>0</v>
      </c>
      <c r="F214" s="36">
        <f>IFERROR(VLOOKUP($A214,Round02[],5,FALSE), 0)</f>
        <v>0</v>
      </c>
      <c r="G214" s="36">
        <f>IFERROR(VLOOKUP($A214,Round03[],5,FALSE), 0)</f>
        <v>0</v>
      </c>
      <c r="H214" s="36">
        <f>IFERROR(VLOOKUP($A214,Round04[],5,FALSE), 0)</f>
        <v>0</v>
      </c>
      <c r="I214" s="36">
        <f>IFERROR(VLOOKUP($A214,Round05[],5,FALSE), 0)</f>
        <v>0</v>
      </c>
      <c r="J214" s="36">
        <f>IFERROR(VLOOKUP($A214,Round06[],5,FALSE), 0)</f>
        <v>0</v>
      </c>
      <c r="K214" s="36">
        <f>IFERROR(VLOOKUP($A214,Round07[],5,FALSE), 0)</f>
        <v>0</v>
      </c>
      <c r="L214" s="36">
        <f>IFERROR(VLOOKUP($A214,Round08[],5,FALSE), 0)</f>
        <v>0</v>
      </c>
      <c r="M214" s="36">
        <f>IFERROR(VLOOKUP($A214,Round09[],5,FALSE), 0)</f>
        <v>0</v>
      </c>
      <c r="N214" s="36">
        <f>IFERROR(VLOOKUP($A214,Round10[],5,FALSE), 0)</f>
        <v>0</v>
      </c>
      <c r="O214" s="36">
        <f>IFERROR(VLOOKUP($A214,Round11[],5,FALSE), 0)</f>
        <v>0</v>
      </c>
      <c r="P214" s="36">
        <f>IFERROR(VLOOKUP($A214,Round12[],5,FALSE), 0)</f>
        <v>0</v>
      </c>
      <c r="Q214" s="36">
        <f>IFERROR(VLOOKUP($A214,Round13[],5,FALSE), 0)</f>
        <v>0</v>
      </c>
      <c r="R214" s="36">
        <f>IFERROR(VLOOKUP($A214,Round14[],5,FALSE), 0)</f>
        <v>0</v>
      </c>
      <c r="S214" s="36">
        <f>IFERROR(VLOOKUP($A214,Round15[],5,FALSE), 0)</f>
        <v>0</v>
      </c>
      <c r="T214" s="36">
        <f>IFERROR(VLOOKUP($A214,Round16[],5,FALSE), 0)</f>
        <v>0</v>
      </c>
      <c r="U214" s="36">
        <f>IFERROR(VLOOKUP($A214,Round17[],5,FALSE), 0)</f>
        <v>0</v>
      </c>
      <c r="V214" s="36">
        <f>IFERROR(VLOOKUP($A214,Round18[],5,FALSE), 0)</f>
        <v>0</v>
      </c>
      <c r="W214" s="36">
        <f>IFERROR(VLOOKUP($A214,Round19[],5,FALSE), 0)</f>
        <v>0</v>
      </c>
      <c r="X214" s="36">
        <f>IFERROR(VLOOKUP($A214,Round20[],5,FALSE), 0)</f>
        <v>0</v>
      </c>
      <c r="Y214" s="36">
        <f>IFERROR(VLOOKUP($A214,Round21[],5,FALSE), 0)</f>
        <v>0</v>
      </c>
      <c r="Z214" s="36">
        <f>IFERROR(VLOOKUP($A214,Round22[],5,FALSE), 0)</f>
        <v>0</v>
      </c>
      <c r="AA214" s="36">
        <f>IFERROR(VLOOKUP($A214,Round23[],5,FALSE), 0)</f>
        <v>0</v>
      </c>
      <c r="AB214" s="36">
        <f>IFERROR(VLOOKUP($A214,'دور 24'!$A$2:$E$41,5,FALSE), 0)</f>
        <v>0</v>
      </c>
      <c r="AC214" s="36">
        <f>IFERROR(VLOOKUP($A214,Round25[],5,FALSE), 0)</f>
        <v>0</v>
      </c>
      <c r="AD214" s="36">
        <f>IFERROR(VLOOKUP($A214,Round26[],5,FALSE), 0)</f>
        <v>0</v>
      </c>
      <c r="AE214" s="36">
        <f>IFERROR(VLOOKUP($A214,Round27[],5,FALSE), 0)</f>
        <v>0</v>
      </c>
      <c r="AF214" s="36">
        <f>IFERROR(VLOOKUP($A214,Round28[],5,FALSE), 0)</f>
        <v>0</v>
      </c>
      <c r="AG214" s="36">
        <f>IFERROR(VLOOKUP($A214,Round29[],5,FALSE), 0)</f>
        <v>0</v>
      </c>
      <c r="AH214" s="36">
        <f>IFERROR(VLOOKUP($A214,Round30[],5,FALSE), 0)</f>
        <v>0</v>
      </c>
      <c r="AI214" s="36">
        <f>IFERROR(VLOOKUP($A214,Round31[],5,FALSE), 0)</f>
        <v>0</v>
      </c>
      <c r="AJ214" s="36">
        <f>IFERROR(VLOOKUP($A214,Round32[],5,FALSE), 0)</f>
        <v>0</v>
      </c>
      <c r="AK214" s="36">
        <f>IFERROR(VLOOKUP($A214,Round33[],5,FALSE), 0)</f>
        <v>0</v>
      </c>
      <c r="AL214" s="36">
        <f>IFERROR(VLOOKUP($A214,Round34[],5,FALSE), 0)</f>
        <v>0</v>
      </c>
      <c r="AM214" s="36">
        <f>IFERROR(VLOOKUP($A214,Round35[],5,FALSE), 0)</f>
        <v>0</v>
      </c>
      <c r="AN214" s="36">
        <f>IFERROR(VLOOKUP($A214,Round36[],5,FALSE), 0)</f>
        <v>0</v>
      </c>
      <c r="AO214" s="36">
        <f>IFERROR(VLOOKUP($A214,Round37[],5,FALSE), 0)</f>
        <v>0</v>
      </c>
      <c r="AP214" s="36">
        <f>IFERROR(VLOOKUP($A214,Round38[],5,FALSE), 0)</f>
        <v>0</v>
      </c>
      <c r="AQ214" s="36">
        <f>IFERROR(VLOOKUP($A214,Round39[],5,FALSE), 0)</f>
        <v>0</v>
      </c>
      <c r="AR214" s="36">
        <f>IFERROR(VLOOKUP($A214,Round40[],5,FALSE), 0)</f>
        <v>0</v>
      </c>
      <c r="AS214" s="36">
        <f>IFERROR(VLOOKUP($A214,Round41[],5,FALSE), 0)</f>
        <v>0</v>
      </c>
      <c r="AT214" s="36">
        <f>IFERROR(VLOOKUP($A214,Round42[],5,FALSE), 0)</f>
        <v>0</v>
      </c>
      <c r="AU214" s="36">
        <f>IFERROR(VLOOKUP($A214,Round43[],5,FALSE), 0)</f>
        <v>0</v>
      </c>
      <c r="AV214" s="36">
        <f>IFERROR(VLOOKUP($A214,Round44[],5,FALSE), 0)</f>
        <v>0</v>
      </c>
      <c r="AW214" s="36">
        <f>IFERROR(VLOOKUP($A214,Round45[],5,FALSE), 0)</f>
        <v>0</v>
      </c>
      <c r="AX214" s="36">
        <f>IFERROR(VLOOKUP($A214,Round46[],5,FALSE), 0)</f>
        <v>0</v>
      </c>
      <c r="AY214" s="36">
        <f>IFERROR(VLOOKUP($A214,Round47[],5,FALSE), 0)</f>
        <v>0</v>
      </c>
      <c r="AZ214" s="36">
        <f>IFERROR(VLOOKUP($A214,Round48[],5,FALSE), 0)</f>
        <v>0</v>
      </c>
      <c r="BA214" s="36">
        <f>IFERROR(VLOOKUP($A214,Round49[],5,FALSE), 0)</f>
        <v>0</v>
      </c>
      <c r="BB214" s="36">
        <f>IFERROR(VLOOKUP($A214,Round50[],5,FALSE), 0)</f>
        <v>0</v>
      </c>
      <c r="BC214" s="36">
        <f>IFERROR(VLOOKUP($A214,Round51[],5,FALSE), 0)</f>
        <v>0</v>
      </c>
      <c r="BD214" s="36">
        <f>IFERROR(VLOOKUP($A214,Round52[],5,FALSE), 0)</f>
        <v>0</v>
      </c>
      <c r="BE214" s="36">
        <f>IFERROR(VLOOKUP($A214,Round53[],5,FALSE), 0)</f>
        <v>0</v>
      </c>
      <c r="BF214" s="36">
        <f>IFERROR(VLOOKUP($A214,Round54[],5,FALSE), 0)</f>
        <v>0</v>
      </c>
      <c r="BG214" s="36">
        <f>IFERROR(VLOOKUP($A214,Round55[],5,FALSE), 0)</f>
        <v>0</v>
      </c>
      <c r="BH214" s="36">
        <f>IFERROR(VLOOKUP($A214,Round56[],5,FALSE), 0)</f>
        <v>0</v>
      </c>
      <c r="BI214" s="36">
        <f>IFERROR(VLOOKUP($A214,Round57[],5,FALSE), 0)</f>
        <v>0</v>
      </c>
      <c r="BJ214" s="36">
        <f>IFERROR(VLOOKUP($A214,Round58[],5,FALSE), 0)</f>
        <v>0</v>
      </c>
      <c r="BK214" s="36">
        <f>IFERROR(VLOOKUP($A214,Round59[],5,FALSE), 0)</f>
        <v>0</v>
      </c>
      <c r="BL214" s="36">
        <f>IFERROR(VLOOKUP($A214,Round60[],5,FALSE), 0)</f>
        <v>0</v>
      </c>
      <c r="BM214" s="36">
        <f>IFERROR(VLOOKUP($A214,Round61[],5,FALSE), 0)</f>
        <v>0</v>
      </c>
      <c r="BN214" s="36">
        <f>IFERROR(VLOOKUP($A214,Round62[],5,FALSE), 0)</f>
        <v>0</v>
      </c>
    </row>
    <row r="215" spans="1:66" ht="22.5" x14ac:dyDescent="0.25">
      <c r="A215" s="1">
        <v>22795</v>
      </c>
      <c r="B215" s="39" t="s">
        <v>181</v>
      </c>
      <c r="C215" s="37">
        <f xml:space="preserve"> SUM(TotalPoints[[#This Row],[دور 1]:[دور 62]])</f>
        <v>0</v>
      </c>
      <c r="D215" s="42">
        <f>COUNTIF(TotalPoints[[#This Row],[دور 1]:[دور 62]], "&gt;0")</f>
        <v>0</v>
      </c>
      <c r="E215" s="36">
        <f>IFERROR(VLOOKUP($A215,Round01[],5,FALSE), 0)</f>
        <v>0</v>
      </c>
      <c r="F215" s="36">
        <f>IFERROR(VLOOKUP($A215,Round02[],5,FALSE), 0)</f>
        <v>0</v>
      </c>
      <c r="G215" s="36">
        <f>IFERROR(VLOOKUP($A215,Round03[],5,FALSE), 0)</f>
        <v>0</v>
      </c>
      <c r="H215" s="36">
        <f>IFERROR(VLOOKUP($A215,Round04[],5,FALSE), 0)</f>
        <v>0</v>
      </c>
      <c r="I215" s="36">
        <f>IFERROR(VLOOKUP($A215,Round05[],5,FALSE), 0)</f>
        <v>0</v>
      </c>
      <c r="J215" s="36">
        <f>IFERROR(VLOOKUP($A215,Round06[],5,FALSE), 0)</f>
        <v>0</v>
      </c>
      <c r="K215" s="36">
        <f>IFERROR(VLOOKUP($A215,Round07[],5,FALSE), 0)</f>
        <v>0</v>
      </c>
      <c r="L215" s="36">
        <f>IFERROR(VLOOKUP($A215,Round08[],5,FALSE), 0)</f>
        <v>0</v>
      </c>
      <c r="M215" s="36">
        <f>IFERROR(VLOOKUP($A215,Round09[],5,FALSE), 0)</f>
        <v>0</v>
      </c>
      <c r="N215" s="36">
        <f>IFERROR(VLOOKUP($A215,Round10[],5,FALSE), 0)</f>
        <v>0</v>
      </c>
      <c r="O215" s="36">
        <f>IFERROR(VLOOKUP($A215,Round11[],5,FALSE), 0)</f>
        <v>0</v>
      </c>
      <c r="P215" s="36">
        <f>IFERROR(VLOOKUP($A215,Round12[],5,FALSE), 0)</f>
        <v>0</v>
      </c>
      <c r="Q215" s="36">
        <f>IFERROR(VLOOKUP($A215,Round13[],5,FALSE), 0)</f>
        <v>0</v>
      </c>
      <c r="R215" s="36">
        <f>IFERROR(VLOOKUP($A215,Round14[],5,FALSE), 0)</f>
        <v>0</v>
      </c>
      <c r="S215" s="36">
        <f>IFERROR(VLOOKUP($A215,Round15[],5,FALSE), 0)</f>
        <v>0</v>
      </c>
      <c r="T215" s="36">
        <f>IFERROR(VLOOKUP($A215,Round16[],5,FALSE), 0)</f>
        <v>0</v>
      </c>
      <c r="U215" s="36">
        <f>IFERROR(VLOOKUP($A215,Round17[],5,FALSE), 0)</f>
        <v>0</v>
      </c>
      <c r="V215" s="36">
        <f>IFERROR(VLOOKUP($A215,Round18[],5,FALSE), 0)</f>
        <v>0</v>
      </c>
      <c r="W215" s="36">
        <f>IFERROR(VLOOKUP($A215,Round19[],5,FALSE), 0)</f>
        <v>0</v>
      </c>
      <c r="X215" s="36">
        <f>IFERROR(VLOOKUP($A215,Round20[],5,FALSE), 0)</f>
        <v>0</v>
      </c>
      <c r="Y215" s="36">
        <f>IFERROR(VLOOKUP($A215,Round21[],5,FALSE), 0)</f>
        <v>0</v>
      </c>
      <c r="Z215" s="36">
        <f>IFERROR(VLOOKUP($A215,Round22[],5,FALSE), 0)</f>
        <v>0</v>
      </c>
      <c r="AA215" s="36">
        <f>IFERROR(VLOOKUP($A215,Round23[],5,FALSE), 0)</f>
        <v>0</v>
      </c>
      <c r="AB215" s="36">
        <f>IFERROR(VLOOKUP($A215,'دور 24'!$A$2:$E$41,5,FALSE), 0)</f>
        <v>0</v>
      </c>
      <c r="AC215" s="36">
        <f>IFERROR(VLOOKUP($A215,Round25[],5,FALSE), 0)</f>
        <v>0</v>
      </c>
      <c r="AD215" s="36">
        <f>IFERROR(VLOOKUP($A215,Round26[],5,FALSE), 0)</f>
        <v>0</v>
      </c>
      <c r="AE215" s="36">
        <f>IFERROR(VLOOKUP($A215,Round27[],5,FALSE), 0)</f>
        <v>0</v>
      </c>
      <c r="AF215" s="36">
        <f>IFERROR(VLOOKUP($A215,Round28[],5,FALSE), 0)</f>
        <v>0</v>
      </c>
      <c r="AG215" s="36">
        <f>IFERROR(VLOOKUP($A215,Round29[],5,FALSE), 0)</f>
        <v>0</v>
      </c>
      <c r="AH215" s="36">
        <f>IFERROR(VLOOKUP($A215,Round30[],5,FALSE), 0)</f>
        <v>0</v>
      </c>
      <c r="AI215" s="36">
        <f>IFERROR(VLOOKUP($A215,Round31[],5,FALSE), 0)</f>
        <v>0</v>
      </c>
      <c r="AJ215" s="36">
        <f>IFERROR(VLOOKUP($A215,Round32[],5,FALSE), 0)</f>
        <v>0</v>
      </c>
      <c r="AK215" s="36">
        <f>IFERROR(VLOOKUP($A215,Round33[],5,FALSE), 0)</f>
        <v>0</v>
      </c>
      <c r="AL215" s="36">
        <f>IFERROR(VLOOKUP($A215,Round34[],5,FALSE), 0)</f>
        <v>0</v>
      </c>
      <c r="AM215" s="36">
        <f>IFERROR(VLOOKUP($A215,Round35[],5,FALSE), 0)</f>
        <v>0</v>
      </c>
      <c r="AN215" s="36">
        <f>IFERROR(VLOOKUP($A215,Round36[],5,FALSE), 0)</f>
        <v>0</v>
      </c>
      <c r="AO215" s="36">
        <f>IFERROR(VLOOKUP($A215,Round37[],5,FALSE), 0)</f>
        <v>0</v>
      </c>
      <c r="AP215" s="36">
        <f>IFERROR(VLOOKUP($A215,Round38[],5,FALSE), 0)</f>
        <v>0</v>
      </c>
      <c r="AQ215" s="36">
        <f>IFERROR(VLOOKUP($A215,Round39[],5,FALSE), 0)</f>
        <v>0</v>
      </c>
      <c r="AR215" s="36">
        <f>IFERROR(VLOOKUP($A215,Round40[],5,FALSE), 0)</f>
        <v>0</v>
      </c>
      <c r="AS215" s="36">
        <f>IFERROR(VLOOKUP($A215,Round41[],5,FALSE), 0)</f>
        <v>0</v>
      </c>
      <c r="AT215" s="36">
        <f>IFERROR(VLOOKUP($A215,Round42[],5,FALSE), 0)</f>
        <v>0</v>
      </c>
      <c r="AU215" s="36">
        <f>IFERROR(VLOOKUP($A215,Round43[],5,FALSE), 0)</f>
        <v>0</v>
      </c>
      <c r="AV215" s="36">
        <f>IFERROR(VLOOKUP($A215,Round44[],5,FALSE), 0)</f>
        <v>0</v>
      </c>
      <c r="AW215" s="36">
        <f>IFERROR(VLOOKUP($A215,Round45[],5,FALSE), 0)</f>
        <v>0</v>
      </c>
      <c r="AX215" s="36">
        <f>IFERROR(VLOOKUP($A215,Round46[],5,FALSE), 0)</f>
        <v>0</v>
      </c>
      <c r="AY215" s="36">
        <f>IFERROR(VLOOKUP($A215,Round47[],5,FALSE), 0)</f>
        <v>0</v>
      </c>
      <c r="AZ215" s="36">
        <f>IFERROR(VLOOKUP($A215,Round48[],5,FALSE), 0)</f>
        <v>0</v>
      </c>
      <c r="BA215" s="36">
        <f>IFERROR(VLOOKUP($A215,Round49[],5,FALSE), 0)</f>
        <v>0</v>
      </c>
      <c r="BB215" s="36">
        <f>IFERROR(VLOOKUP($A215,Round50[],5,FALSE), 0)</f>
        <v>0</v>
      </c>
      <c r="BC215" s="36">
        <f>IFERROR(VLOOKUP($A215,Round51[],5,FALSE), 0)</f>
        <v>0</v>
      </c>
      <c r="BD215" s="36">
        <f>IFERROR(VLOOKUP($A215,Round52[],5,FALSE), 0)</f>
        <v>0</v>
      </c>
      <c r="BE215" s="36">
        <f>IFERROR(VLOOKUP($A215,Round53[],5,FALSE), 0)</f>
        <v>0</v>
      </c>
      <c r="BF215" s="36">
        <f>IFERROR(VLOOKUP($A215,Round54[],5,FALSE), 0)</f>
        <v>0</v>
      </c>
      <c r="BG215" s="36">
        <f>IFERROR(VLOOKUP($A215,Round55[],5,FALSE), 0)</f>
        <v>0</v>
      </c>
      <c r="BH215" s="36">
        <f>IFERROR(VLOOKUP($A215,Round56[],5,FALSE), 0)</f>
        <v>0</v>
      </c>
      <c r="BI215" s="36">
        <f>IFERROR(VLOOKUP($A215,Round57[],5,FALSE), 0)</f>
        <v>0</v>
      </c>
      <c r="BJ215" s="36">
        <f>IFERROR(VLOOKUP($A215,Round58[],5,FALSE), 0)</f>
        <v>0</v>
      </c>
      <c r="BK215" s="36">
        <f>IFERROR(VLOOKUP($A215,Round59[],5,FALSE), 0)</f>
        <v>0</v>
      </c>
      <c r="BL215" s="36">
        <f>IFERROR(VLOOKUP($A215,Round60[],5,FALSE), 0)</f>
        <v>0</v>
      </c>
      <c r="BM215" s="36">
        <f>IFERROR(VLOOKUP($A215,Round61[],5,FALSE), 0)</f>
        <v>0</v>
      </c>
      <c r="BN215" s="36">
        <f>IFERROR(VLOOKUP($A215,Round62[],5,FALSE), 0)</f>
        <v>0</v>
      </c>
    </row>
    <row r="216" spans="1:66" ht="22.5" x14ac:dyDescent="0.25">
      <c r="A216" s="1">
        <v>14671</v>
      </c>
      <c r="B216" s="39" t="s">
        <v>171</v>
      </c>
      <c r="C216" s="37">
        <f xml:space="preserve"> SUM(TotalPoints[[#This Row],[دور 1]:[دور 62]])</f>
        <v>0</v>
      </c>
      <c r="D216" s="42">
        <f>COUNTIF(TotalPoints[[#This Row],[دور 1]:[دور 62]], "&gt;0")</f>
        <v>0</v>
      </c>
      <c r="E216" s="36">
        <f>IFERROR(VLOOKUP($A216,Round01[],5,FALSE), 0)</f>
        <v>0</v>
      </c>
      <c r="F216" s="36">
        <f>IFERROR(VLOOKUP($A216,Round02[],5,FALSE), 0)</f>
        <v>0</v>
      </c>
      <c r="G216" s="36">
        <f>IFERROR(VLOOKUP($A216,Round03[],5,FALSE), 0)</f>
        <v>0</v>
      </c>
      <c r="H216" s="36">
        <f>IFERROR(VLOOKUP($A216,Round04[],5,FALSE), 0)</f>
        <v>0</v>
      </c>
      <c r="I216" s="36">
        <f>IFERROR(VLOOKUP($A216,Round05[],5,FALSE), 0)</f>
        <v>0</v>
      </c>
      <c r="J216" s="36">
        <f>IFERROR(VLOOKUP($A216,Round06[],5,FALSE), 0)</f>
        <v>0</v>
      </c>
      <c r="K216" s="1">
        <f>IFERROR(VLOOKUP($A216,Round07[],5,FALSE), 0)</f>
        <v>0</v>
      </c>
      <c r="L216" s="1">
        <f>IFERROR(VLOOKUP($A216,Round08[],5,FALSE), 0)</f>
        <v>0</v>
      </c>
      <c r="M216" s="1">
        <f>IFERROR(VLOOKUP($A216,Round09[],5,FALSE), 0)</f>
        <v>0</v>
      </c>
      <c r="N216" s="1">
        <f>IFERROR(VLOOKUP($A216,Round10[],5,FALSE), 0)</f>
        <v>0</v>
      </c>
      <c r="O216" s="1">
        <f>IFERROR(VLOOKUP($A216,Round11[],5,FALSE), 0)</f>
        <v>0</v>
      </c>
      <c r="P216" s="1">
        <f>IFERROR(VLOOKUP($A216,Round12[],5,FALSE), 0)</f>
        <v>0</v>
      </c>
      <c r="Q216" s="1">
        <f>IFERROR(VLOOKUP($A216,Round13[],5,FALSE), 0)</f>
        <v>0</v>
      </c>
      <c r="R216" s="1">
        <f>IFERROR(VLOOKUP($A216,Round14[],5,FALSE), 0)</f>
        <v>0</v>
      </c>
      <c r="S216" s="1">
        <f>IFERROR(VLOOKUP($A216,Round15[],5,FALSE), 0)</f>
        <v>0</v>
      </c>
      <c r="T216" s="1">
        <f>IFERROR(VLOOKUP($A216,Round16[],5,FALSE), 0)</f>
        <v>0</v>
      </c>
      <c r="U216" s="1">
        <f>IFERROR(VLOOKUP($A216,Round17[],5,FALSE), 0)</f>
        <v>0</v>
      </c>
      <c r="V216" s="1">
        <f>IFERROR(VLOOKUP($A216,Round18[],5,FALSE), 0)</f>
        <v>0</v>
      </c>
      <c r="W216" s="1">
        <f>IFERROR(VLOOKUP($A216,Round19[],5,FALSE), 0)</f>
        <v>0</v>
      </c>
      <c r="X216" s="1">
        <f>IFERROR(VLOOKUP($A216,Round20[],5,FALSE), 0)</f>
        <v>0</v>
      </c>
      <c r="Y216" s="1">
        <f>IFERROR(VLOOKUP($A216,Round21[],5,FALSE), 0)</f>
        <v>0</v>
      </c>
      <c r="Z216" s="1">
        <f>IFERROR(VLOOKUP($A216,Round22[],5,FALSE), 0)</f>
        <v>0</v>
      </c>
      <c r="AA216" s="1">
        <f>IFERROR(VLOOKUP($A216,Round23[],5,FALSE), 0)</f>
        <v>0</v>
      </c>
      <c r="AB216" s="1">
        <f>IFERROR(VLOOKUP($A216,'دور 24'!$A$2:$E$41,5,FALSE), 0)</f>
        <v>0</v>
      </c>
      <c r="AC216" s="1">
        <f>IFERROR(VLOOKUP($A216,Round25[],5,FALSE), 0)</f>
        <v>0</v>
      </c>
      <c r="AD216" s="1">
        <f>IFERROR(VLOOKUP($A216,Round26[],5,FALSE), 0)</f>
        <v>0</v>
      </c>
      <c r="AE216" s="1">
        <f>IFERROR(VLOOKUP($A216,Round27[],5,FALSE), 0)</f>
        <v>0</v>
      </c>
      <c r="AF216" s="1">
        <f>IFERROR(VLOOKUP($A216,Round28[],5,FALSE), 0)</f>
        <v>0</v>
      </c>
      <c r="AG216" s="1">
        <f>IFERROR(VLOOKUP($A216,Round29[],5,FALSE), 0)</f>
        <v>0</v>
      </c>
      <c r="AH216" s="1">
        <f>IFERROR(VLOOKUP($A216,Round30[],5,FALSE), 0)</f>
        <v>0</v>
      </c>
      <c r="AI216" s="1">
        <f>IFERROR(VLOOKUP($A216,Round31[],5,FALSE), 0)</f>
        <v>0</v>
      </c>
      <c r="AJ216" s="1">
        <f>IFERROR(VLOOKUP($A216,Round32[],5,FALSE), 0)</f>
        <v>0</v>
      </c>
      <c r="AK216" s="1">
        <f>IFERROR(VLOOKUP($A216,Round33[],5,FALSE), 0)</f>
        <v>0</v>
      </c>
      <c r="AL216" s="1">
        <f>IFERROR(VLOOKUP($A216,Round34[],5,FALSE), 0)</f>
        <v>0</v>
      </c>
      <c r="AM216" s="1">
        <f>IFERROR(VLOOKUP($A216,Round35[],5,FALSE), 0)</f>
        <v>0</v>
      </c>
      <c r="AN216" s="1">
        <f>IFERROR(VLOOKUP($A216,Round36[],5,FALSE), 0)</f>
        <v>0</v>
      </c>
      <c r="AO216" s="1">
        <f>IFERROR(VLOOKUP($A216,Round37[],5,FALSE), 0)</f>
        <v>0</v>
      </c>
      <c r="AP216" s="1">
        <f>IFERROR(VLOOKUP($A216,Round38[],5,FALSE), 0)</f>
        <v>0</v>
      </c>
      <c r="AQ216" s="1">
        <f>IFERROR(VLOOKUP($A216,Round39[],5,FALSE), 0)</f>
        <v>0</v>
      </c>
      <c r="AR216" s="1">
        <f>IFERROR(VLOOKUP($A216,Round40[],5,FALSE), 0)</f>
        <v>0</v>
      </c>
      <c r="AS216" s="1">
        <f>IFERROR(VLOOKUP($A216,Round41[],5,FALSE), 0)</f>
        <v>0</v>
      </c>
      <c r="AT216" s="1">
        <f>IFERROR(VLOOKUP($A216,Round42[],5,FALSE), 0)</f>
        <v>0</v>
      </c>
      <c r="AU216" s="1">
        <f>IFERROR(VLOOKUP($A216,Round43[],5,FALSE), 0)</f>
        <v>0</v>
      </c>
      <c r="AV216" s="1">
        <f>IFERROR(VLOOKUP($A216,Round44[],5,FALSE), 0)</f>
        <v>0</v>
      </c>
      <c r="AW216" s="1">
        <f>IFERROR(VLOOKUP($A216,Round45[],5,FALSE), 0)</f>
        <v>0</v>
      </c>
      <c r="AX216" s="1">
        <f>IFERROR(VLOOKUP($A216,Round46[],5,FALSE), 0)</f>
        <v>0</v>
      </c>
      <c r="AY216" s="1">
        <f>IFERROR(VLOOKUP($A216,Round47[],5,FALSE), 0)</f>
        <v>0</v>
      </c>
      <c r="AZ216" s="1">
        <f>IFERROR(VLOOKUP($A216,Round48[],5,FALSE), 0)</f>
        <v>0</v>
      </c>
      <c r="BA216" s="1">
        <f>IFERROR(VLOOKUP($A216,Round49[],5,FALSE), 0)</f>
        <v>0</v>
      </c>
      <c r="BB216" s="1">
        <f>IFERROR(VLOOKUP($A216,Round50[],5,FALSE), 0)</f>
        <v>0</v>
      </c>
      <c r="BC216" s="1">
        <f>IFERROR(VLOOKUP($A216,Round51[],5,FALSE), 0)</f>
        <v>0</v>
      </c>
      <c r="BD216" s="1">
        <f>IFERROR(VLOOKUP($A216,Round52[],5,FALSE), 0)</f>
        <v>0</v>
      </c>
      <c r="BE216" s="1">
        <f>IFERROR(VLOOKUP($A216,Round53[],5,FALSE), 0)</f>
        <v>0</v>
      </c>
      <c r="BF216" s="1">
        <f>IFERROR(VLOOKUP($A216,Round54[],5,FALSE), 0)</f>
        <v>0</v>
      </c>
      <c r="BG216" s="1">
        <f>IFERROR(VLOOKUP($A216,Round55[],5,FALSE), 0)</f>
        <v>0</v>
      </c>
      <c r="BH216" s="1">
        <f>IFERROR(VLOOKUP($A216,Round56[],5,FALSE), 0)</f>
        <v>0</v>
      </c>
      <c r="BI216" s="1">
        <f>IFERROR(VLOOKUP($A216,Round57[],5,FALSE), 0)</f>
        <v>0</v>
      </c>
      <c r="BJ216" s="1">
        <f>IFERROR(VLOOKUP($A216,Round58[],5,FALSE), 0)</f>
        <v>0</v>
      </c>
      <c r="BK216" s="1">
        <f>IFERROR(VLOOKUP($A216,Round59[],5,FALSE), 0)</f>
        <v>0</v>
      </c>
      <c r="BL216" s="1">
        <f>IFERROR(VLOOKUP($A216,Round60[],5,FALSE), 0)</f>
        <v>0</v>
      </c>
      <c r="BM216" s="36">
        <f>IFERROR(VLOOKUP($A216,Round61[],5,FALSE), 0)</f>
        <v>0</v>
      </c>
      <c r="BN216" s="36">
        <f>IFERROR(VLOOKUP($A216,Round62[],5,FALSE), 0)</f>
        <v>0</v>
      </c>
    </row>
    <row r="217" spans="1:66" ht="22.5" x14ac:dyDescent="0.25">
      <c r="A217" s="1">
        <v>12034</v>
      </c>
      <c r="B217" s="39" t="s">
        <v>172</v>
      </c>
      <c r="C217" s="37">
        <f xml:space="preserve"> SUM(TotalPoints[[#This Row],[دور 1]:[دور 62]])</f>
        <v>0</v>
      </c>
      <c r="D217" s="42">
        <f>COUNTIF(TotalPoints[[#This Row],[دور 1]:[دور 62]], "&gt;0")</f>
        <v>0</v>
      </c>
      <c r="E217" s="36">
        <f>IFERROR(VLOOKUP($A217,Round01[],5,FALSE), 0)</f>
        <v>0</v>
      </c>
      <c r="F217" s="36">
        <f>IFERROR(VLOOKUP($A217,Round02[],5,FALSE), 0)</f>
        <v>0</v>
      </c>
      <c r="G217" s="36">
        <f>IFERROR(VLOOKUP($A217,Round03[],5,FALSE), 0)</f>
        <v>0</v>
      </c>
      <c r="H217" s="36">
        <f>IFERROR(VLOOKUP($A217,Round04[],5,FALSE), 0)</f>
        <v>0</v>
      </c>
      <c r="I217" s="36">
        <f>IFERROR(VLOOKUP($A217,Round05[],5,FALSE), 0)</f>
        <v>0</v>
      </c>
      <c r="J217" s="36">
        <f>IFERROR(VLOOKUP($A217,Round06[],5,FALSE), 0)</f>
        <v>0</v>
      </c>
      <c r="K217" s="36">
        <f>IFERROR(VLOOKUP($A217,Round07[],5,FALSE), 0)</f>
        <v>0</v>
      </c>
      <c r="L217" s="36">
        <f>IFERROR(VLOOKUP($A217,Round08[],5,FALSE), 0)</f>
        <v>0</v>
      </c>
      <c r="M217" s="36">
        <f>IFERROR(VLOOKUP($A217,Round09[],5,FALSE), 0)</f>
        <v>0</v>
      </c>
      <c r="N217" s="36">
        <f>IFERROR(VLOOKUP($A217,Round10[],5,FALSE), 0)</f>
        <v>0</v>
      </c>
      <c r="O217" s="36">
        <f>IFERROR(VLOOKUP($A217,Round11[],5,FALSE), 0)</f>
        <v>0</v>
      </c>
      <c r="P217" s="36">
        <f>IFERROR(VLOOKUP($A217,Round12[],5,FALSE), 0)</f>
        <v>0</v>
      </c>
      <c r="Q217" s="36">
        <f>IFERROR(VLOOKUP($A217,Round13[],5,FALSE), 0)</f>
        <v>0</v>
      </c>
      <c r="R217" s="36">
        <f>IFERROR(VLOOKUP($A217,Round14[],5,FALSE), 0)</f>
        <v>0</v>
      </c>
      <c r="S217" s="36">
        <f>IFERROR(VLOOKUP($A217,Round15[],5,FALSE), 0)</f>
        <v>0</v>
      </c>
      <c r="T217" s="36">
        <f>IFERROR(VLOOKUP($A217,Round16[],5,FALSE), 0)</f>
        <v>0</v>
      </c>
      <c r="U217" s="36">
        <f>IFERROR(VLOOKUP($A217,Round17[],5,FALSE), 0)</f>
        <v>0</v>
      </c>
      <c r="V217" s="36">
        <f>IFERROR(VLOOKUP($A217,Round18[],5,FALSE), 0)</f>
        <v>0</v>
      </c>
      <c r="W217" s="36">
        <f>IFERROR(VLOOKUP($A217,Round19[],5,FALSE), 0)</f>
        <v>0</v>
      </c>
      <c r="X217" s="36">
        <f>IFERROR(VLOOKUP($A217,Round20[],5,FALSE), 0)</f>
        <v>0</v>
      </c>
      <c r="Y217" s="36">
        <f>IFERROR(VLOOKUP($A217,Round21[],5,FALSE), 0)</f>
        <v>0</v>
      </c>
      <c r="Z217" s="36">
        <f>IFERROR(VLOOKUP($A217,Round22[],5,FALSE), 0)</f>
        <v>0</v>
      </c>
      <c r="AA217" s="36">
        <f>IFERROR(VLOOKUP($A217,Round23[],5,FALSE), 0)</f>
        <v>0</v>
      </c>
      <c r="AB217" s="36">
        <f>IFERROR(VLOOKUP($A217,'دور 24'!$A$2:$E$41,5,FALSE), 0)</f>
        <v>0</v>
      </c>
      <c r="AC217" s="36">
        <f>IFERROR(VLOOKUP($A217,Round25[],5,FALSE), 0)</f>
        <v>0</v>
      </c>
      <c r="AD217" s="36">
        <f>IFERROR(VLOOKUP($A217,Round26[],5,FALSE), 0)</f>
        <v>0</v>
      </c>
      <c r="AE217" s="36">
        <f>IFERROR(VLOOKUP($A217,Round27[],5,FALSE), 0)</f>
        <v>0</v>
      </c>
      <c r="AF217" s="36">
        <f>IFERROR(VLOOKUP($A217,Round28[],5,FALSE), 0)</f>
        <v>0</v>
      </c>
      <c r="AG217" s="36">
        <f>IFERROR(VLOOKUP($A217,Round29[],5,FALSE), 0)</f>
        <v>0</v>
      </c>
      <c r="AH217" s="36">
        <f>IFERROR(VLOOKUP($A217,Round30[],5,FALSE), 0)</f>
        <v>0</v>
      </c>
      <c r="AI217" s="36">
        <f>IFERROR(VLOOKUP($A217,Round31[],5,FALSE), 0)</f>
        <v>0</v>
      </c>
      <c r="AJ217" s="36">
        <f>IFERROR(VLOOKUP($A217,Round32[],5,FALSE), 0)</f>
        <v>0</v>
      </c>
      <c r="AK217" s="36">
        <f>IFERROR(VLOOKUP($A217,Round33[],5,FALSE), 0)</f>
        <v>0</v>
      </c>
      <c r="AL217" s="36">
        <f>IFERROR(VLOOKUP($A217,Round34[],5,FALSE), 0)</f>
        <v>0</v>
      </c>
      <c r="AM217" s="36">
        <f>IFERROR(VLOOKUP($A217,Round35[],5,FALSE), 0)</f>
        <v>0</v>
      </c>
      <c r="AN217" s="36">
        <f>IFERROR(VLOOKUP($A217,Round36[],5,FALSE), 0)</f>
        <v>0</v>
      </c>
      <c r="AO217" s="36">
        <f>IFERROR(VLOOKUP($A217,Round37[],5,FALSE), 0)</f>
        <v>0</v>
      </c>
      <c r="AP217" s="36">
        <f>IFERROR(VLOOKUP($A217,Round38[],5,FALSE), 0)</f>
        <v>0</v>
      </c>
      <c r="AQ217" s="36">
        <f>IFERROR(VLOOKUP($A217,Round39[],5,FALSE), 0)</f>
        <v>0</v>
      </c>
      <c r="AR217" s="36">
        <f>IFERROR(VLOOKUP($A217,Round40[],5,FALSE), 0)</f>
        <v>0</v>
      </c>
      <c r="AS217" s="36">
        <f>IFERROR(VLOOKUP($A217,Round41[],5,FALSE), 0)</f>
        <v>0</v>
      </c>
      <c r="AT217" s="36">
        <f>IFERROR(VLOOKUP($A217,Round42[],5,FALSE), 0)</f>
        <v>0</v>
      </c>
      <c r="AU217" s="36">
        <f>IFERROR(VLOOKUP($A217,Round43[],5,FALSE), 0)</f>
        <v>0</v>
      </c>
      <c r="AV217" s="36">
        <f>IFERROR(VLOOKUP($A217,Round44[],5,FALSE), 0)</f>
        <v>0</v>
      </c>
      <c r="AW217" s="36">
        <f>IFERROR(VLOOKUP($A217,Round45[],5,FALSE), 0)</f>
        <v>0</v>
      </c>
      <c r="AX217" s="36">
        <f>IFERROR(VLOOKUP($A217,Round46[],5,FALSE), 0)</f>
        <v>0</v>
      </c>
      <c r="AY217" s="36">
        <f>IFERROR(VLOOKUP($A217,Round47[],5,FALSE), 0)</f>
        <v>0</v>
      </c>
      <c r="AZ217" s="36">
        <f>IFERROR(VLOOKUP($A217,Round48[],5,FALSE), 0)</f>
        <v>0</v>
      </c>
      <c r="BA217" s="36">
        <f>IFERROR(VLOOKUP($A217,Round49[],5,FALSE), 0)</f>
        <v>0</v>
      </c>
      <c r="BB217" s="36">
        <f>IFERROR(VLOOKUP($A217,Round50[],5,FALSE), 0)</f>
        <v>0</v>
      </c>
      <c r="BC217" s="36">
        <f>IFERROR(VLOOKUP($A217,Round51[],5,FALSE), 0)</f>
        <v>0</v>
      </c>
      <c r="BD217" s="36">
        <f>IFERROR(VLOOKUP($A217,Round52[],5,FALSE), 0)</f>
        <v>0</v>
      </c>
      <c r="BE217" s="36">
        <f>IFERROR(VLOOKUP($A217,Round53[],5,FALSE), 0)</f>
        <v>0</v>
      </c>
      <c r="BF217" s="36">
        <f>IFERROR(VLOOKUP($A217,Round54[],5,FALSE), 0)</f>
        <v>0</v>
      </c>
      <c r="BG217" s="36">
        <f>IFERROR(VLOOKUP($A217,Round55[],5,FALSE), 0)</f>
        <v>0</v>
      </c>
      <c r="BH217" s="36">
        <f>IFERROR(VLOOKUP($A217,Round56[],5,FALSE), 0)</f>
        <v>0</v>
      </c>
      <c r="BI217" s="36">
        <f>IFERROR(VLOOKUP($A217,Round57[],5,FALSE), 0)</f>
        <v>0</v>
      </c>
      <c r="BJ217" s="36">
        <f>IFERROR(VLOOKUP($A217,Round58[],5,FALSE), 0)</f>
        <v>0</v>
      </c>
      <c r="BK217" s="36">
        <f>IFERROR(VLOOKUP($A217,Round59[],5,FALSE), 0)</f>
        <v>0</v>
      </c>
      <c r="BL217" s="36">
        <f>IFERROR(VLOOKUP($A217,Round60[],5,FALSE), 0)</f>
        <v>0</v>
      </c>
      <c r="BM217" s="36">
        <f>IFERROR(VLOOKUP($A217,Round61[],5,FALSE), 0)</f>
        <v>0</v>
      </c>
      <c r="BN217" s="36">
        <f>IFERROR(VLOOKUP($A217,Round62[],5,FALSE), 0)</f>
        <v>0</v>
      </c>
    </row>
    <row r="218" spans="1:66" ht="22.5" x14ac:dyDescent="0.25">
      <c r="A218" s="1">
        <v>11586</v>
      </c>
      <c r="B218" s="39" t="s">
        <v>180</v>
      </c>
      <c r="C218" s="37">
        <f xml:space="preserve"> SUM(TotalPoints[[#This Row],[دور 1]:[دور 62]])</f>
        <v>0</v>
      </c>
      <c r="D218" s="42">
        <f>COUNTIF(TotalPoints[[#This Row],[دور 1]:[دور 62]], "&gt;0")</f>
        <v>0</v>
      </c>
      <c r="E218" s="36">
        <f>IFERROR(VLOOKUP($A218,Round01[],5,FALSE), 0)</f>
        <v>0</v>
      </c>
      <c r="F218" s="36">
        <f>IFERROR(VLOOKUP($A218,Round02[],5,FALSE), 0)</f>
        <v>0</v>
      </c>
      <c r="G218" s="36">
        <f>IFERROR(VLOOKUP($A218,Round03[],5,FALSE), 0)</f>
        <v>0</v>
      </c>
      <c r="H218" s="36">
        <f>IFERROR(VLOOKUP($A218,Round04[],5,FALSE), 0)</f>
        <v>0</v>
      </c>
      <c r="I218" s="36">
        <f>IFERROR(VLOOKUP($A218,Round05[],5,FALSE), 0)</f>
        <v>0</v>
      </c>
      <c r="J218" s="36">
        <f>IFERROR(VLOOKUP($A218,Round06[],5,FALSE), 0)</f>
        <v>0</v>
      </c>
      <c r="K218" s="36">
        <f>IFERROR(VLOOKUP($A218,Round07[],5,FALSE), 0)</f>
        <v>0</v>
      </c>
      <c r="L218" s="36">
        <f>IFERROR(VLOOKUP($A218,Round08[],5,FALSE), 0)</f>
        <v>0</v>
      </c>
      <c r="M218" s="36">
        <f>IFERROR(VLOOKUP($A218,Round09[],5,FALSE), 0)</f>
        <v>0</v>
      </c>
      <c r="N218" s="36">
        <f>IFERROR(VLOOKUP($A218,Round10[],5,FALSE), 0)</f>
        <v>0</v>
      </c>
      <c r="O218" s="36">
        <f>IFERROR(VLOOKUP($A218,Round11[],5,FALSE), 0)</f>
        <v>0</v>
      </c>
      <c r="P218" s="36">
        <f>IFERROR(VLOOKUP($A218,Round12[],5,FALSE), 0)</f>
        <v>0</v>
      </c>
      <c r="Q218" s="36">
        <f>IFERROR(VLOOKUP($A218,Round13[],5,FALSE), 0)</f>
        <v>0</v>
      </c>
      <c r="R218" s="36">
        <f>IFERROR(VLOOKUP($A218,Round14[],5,FALSE), 0)</f>
        <v>0</v>
      </c>
      <c r="S218" s="36">
        <f>IFERROR(VLOOKUP($A218,Round15[],5,FALSE), 0)</f>
        <v>0</v>
      </c>
      <c r="T218" s="36">
        <f>IFERROR(VLOOKUP($A218,Round16[],5,FALSE), 0)</f>
        <v>0</v>
      </c>
      <c r="U218" s="36">
        <f>IFERROR(VLOOKUP($A218,Round17[],5,FALSE), 0)</f>
        <v>0</v>
      </c>
      <c r="V218" s="36">
        <f>IFERROR(VLOOKUP($A218,Round18[],5,FALSE), 0)</f>
        <v>0</v>
      </c>
      <c r="W218" s="36">
        <f>IFERROR(VLOOKUP($A218,Round19[],5,FALSE), 0)</f>
        <v>0</v>
      </c>
      <c r="X218" s="36">
        <f>IFERROR(VLOOKUP($A218,Round20[],5,FALSE), 0)</f>
        <v>0</v>
      </c>
      <c r="Y218" s="36">
        <f>IFERROR(VLOOKUP($A218,Round21[],5,FALSE), 0)</f>
        <v>0</v>
      </c>
      <c r="Z218" s="36">
        <f>IFERROR(VLOOKUP($A218,Round22[],5,FALSE), 0)</f>
        <v>0</v>
      </c>
      <c r="AA218" s="36">
        <f>IFERROR(VLOOKUP($A218,Round23[],5,FALSE), 0)</f>
        <v>0</v>
      </c>
      <c r="AB218" s="36">
        <f>IFERROR(VLOOKUP($A218,'دور 24'!$A$2:$E$41,5,FALSE), 0)</f>
        <v>0</v>
      </c>
      <c r="AC218" s="36">
        <f>IFERROR(VLOOKUP($A218,Round25[],5,FALSE), 0)</f>
        <v>0</v>
      </c>
      <c r="AD218" s="36">
        <f>IFERROR(VLOOKUP($A218,Round26[],5,FALSE), 0)</f>
        <v>0</v>
      </c>
      <c r="AE218" s="36">
        <f>IFERROR(VLOOKUP($A218,Round27[],5,FALSE), 0)</f>
        <v>0</v>
      </c>
      <c r="AF218" s="36">
        <f>IFERROR(VLOOKUP($A218,Round28[],5,FALSE), 0)</f>
        <v>0</v>
      </c>
      <c r="AG218" s="36">
        <f>IFERROR(VLOOKUP($A218,Round29[],5,FALSE), 0)</f>
        <v>0</v>
      </c>
      <c r="AH218" s="36">
        <f>IFERROR(VLOOKUP($A218,Round30[],5,FALSE), 0)</f>
        <v>0</v>
      </c>
      <c r="AI218" s="36">
        <f>IFERROR(VLOOKUP($A218,Round31[],5,FALSE), 0)</f>
        <v>0</v>
      </c>
      <c r="AJ218" s="36">
        <f>IFERROR(VLOOKUP($A218,Round32[],5,FALSE), 0)</f>
        <v>0</v>
      </c>
      <c r="AK218" s="36">
        <f>IFERROR(VLOOKUP($A218,Round33[],5,FALSE), 0)</f>
        <v>0</v>
      </c>
      <c r="AL218" s="36">
        <f>IFERROR(VLOOKUP($A218,Round34[],5,FALSE), 0)</f>
        <v>0</v>
      </c>
      <c r="AM218" s="36">
        <f>IFERROR(VLOOKUP($A218,Round35[],5,FALSE), 0)</f>
        <v>0</v>
      </c>
      <c r="AN218" s="36">
        <f>IFERROR(VLOOKUP($A218,Round36[],5,FALSE), 0)</f>
        <v>0</v>
      </c>
      <c r="AO218" s="36">
        <f>IFERROR(VLOOKUP($A218,Round37[],5,FALSE), 0)</f>
        <v>0</v>
      </c>
      <c r="AP218" s="36">
        <f>IFERROR(VLOOKUP($A218,Round38[],5,FALSE), 0)</f>
        <v>0</v>
      </c>
      <c r="AQ218" s="36">
        <f>IFERROR(VLOOKUP($A218,Round39[],5,FALSE), 0)</f>
        <v>0</v>
      </c>
      <c r="AR218" s="36">
        <f>IFERROR(VLOOKUP($A218,Round40[],5,FALSE), 0)</f>
        <v>0</v>
      </c>
      <c r="AS218" s="36">
        <f>IFERROR(VLOOKUP($A218,Round41[],5,FALSE), 0)</f>
        <v>0</v>
      </c>
      <c r="AT218" s="36">
        <f>IFERROR(VLOOKUP($A218,Round42[],5,FALSE), 0)</f>
        <v>0</v>
      </c>
      <c r="AU218" s="36">
        <f>IFERROR(VLOOKUP($A218,Round43[],5,FALSE), 0)</f>
        <v>0</v>
      </c>
      <c r="AV218" s="36">
        <f>IFERROR(VLOOKUP($A218,Round44[],5,FALSE), 0)</f>
        <v>0</v>
      </c>
      <c r="AW218" s="36">
        <f>IFERROR(VLOOKUP($A218,Round45[],5,FALSE), 0)</f>
        <v>0</v>
      </c>
      <c r="AX218" s="36">
        <f>IFERROR(VLOOKUP($A218,Round46[],5,FALSE), 0)</f>
        <v>0</v>
      </c>
      <c r="AY218" s="36">
        <f>IFERROR(VLOOKUP($A218,Round47[],5,FALSE), 0)</f>
        <v>0</v>
      </c>
      <c r="AZ218" s="36">
        <f>IFERROR(VLOOKUP($A218,Round48[],5,FALSE), 0)</f>
        <v>0</v>
      </c>
      <c r="BA218" s="36">
        <f>IFERROR(VLOOKUP($A218,Round49[],5,FALSE), 0)</f>
        <v>0</v>
      </c>
      <c r="BB218" s="36">
        <f>IFERROR(VLOOKUP($A218,Round50[],5,FALSE), 0)</f>
        <v>0</v>
      </c>
      <c r="BC218" s="36">
        <f>IFERROR(VLOOKUP($A218,Round51[],5,FALSE), 0)</f>
        <v>0</v>
      </c>
      <c r="BD218" s="36">
        <f>IFERROR(VLOOKUP($A218,Round52[],5,FALSE), 0)</f>
        <v>0</v>
      </c>
      <c r="BE218" s="36">
        <f>IFERROR(VLOOKUP($A218,Round53[],5,FALSE), 0)</f>
        <v>0</v>
      </c>
      <c r="BF218" s="36">
        <f>IFERROR(VLOOKUP($A218,Round54[],5,FALSE), 0)</f>
        <v>0</v>
      </c>
      <c r="BG218" s="36">
        <f>IFERROR(VLOOKUP($A218,Round55[],5,FALSE), 0)</f>
        <v>0</v>
      </c>
      <c r="BH218" s="36">
        <f>IFERROR(VLOOKUP($A218,Round56[],5,FALSE), 0)</f>
        <v>0</v>
      </c>
      <c r="BI218" s="36">
        <f>IFERROR(VLOOKUP($A218,Round57[],5,FALSE), 0)</f>
        <v>0</v>
      </c>
      <c r="BJ218" s="36">
        <f>IFERROR(VLOOKUP($A218,Round58[],5,FALSE), 0)</f>
        <v>0</v>
      </c>
      <c r="BK218" s="36">
        <f>IFERROR(VLOOKUP($A218,Round59[],5,FALSE), 0)</f>
        <v>0</v>
      </c>
      <c r="BL218" s="36">
        <f>IFERROR(VLOOKUP($A218,Round60[],5,FALSE), 0)</f>
        <v>0</v>
      </c>
      <c r="BM218" s="36">
        <f>IFERROR(VLOOKUP($A218,Round61[],5,FALSE), 0)</f>
        <v>0</v>
      </c>
      <c r="BN218" s="36">
        <f>IFERROR(VLOOKUP($A218,Round62[],5,FALSE), 0)</f>
        <v>0</v>
      </c>
    </row>
    <row r="219" spans="1:66" ht="22.5" x14ac:dyDescent="0.25">
      <c r="A219" s="1">
        <v>6707</v>
      </c>
      <c r="B219" s="39" t="s">
        <v>161</v>
      </c>
      <c r="C219" s="37">
        <f xml:space="preserve"> SUM(TotalPoints[[#This Row],[دور 1]:[دور 62]])</f>
        <v>0</v>
      </c>
      <c r="D219" s="42">
        <f>COUNTIF(TotalPoints[[#This Row],[دور 1]:[دور 62]], "&gt;0")</f>
        <v>0</v>
      </c>
      <c r="E219" s="36">
        <f>IFERROR(VLOOKUP($A219,Round01[],5,FALSE), 0)</f>
        <v>0</v>
      </c>
      <c r="F219" s="36">
        <f>IFERROR(VLOOKUP($A219,Round02[],5,FALSE), 0)</f>
        <v>0</v>
      </c>
      <c r="G219" s="36">
        <f>IFERROR(VLOOKUP($A219,Round03[],5,FALSE), 0)</f>
        <v>0</v>
      </c>
      <c r="H219" s="36">
        <f>IFERROR(VLOOKUP($A219,Round04[],5,FALSE), 0)</f>
        <v>0</v>
      </c>
      <c r="I219" s="36">
        <f>IFERROR(VLOOKUP($A219,Round05[],5,FALSE), 0)</f>
        <v>0</v>
      </c>
      <c r="J219" s="36">
        <f>IFERROR(VLOOKUP($A219,Round06[],5,FALSE), 0)</f>
        <v>0</v>
      </c>
      <c r="K219" s="36">
        <f>IFERROR(VLOOKUP($A219,Round07[],5,FALSE), 0)</f>
        <v>0</v>
      </c>
      <c r="L219" s="36">
        <f>IFERROR(VLOOKUP($A219,Round08[],5,FALSE), 0)</f>
        <v>0</v>
      </c>
      <c r="M219" s="36">
        <f>IFERROR(VLOOKUP($A219,Round09[],5,FALSE), 0)</f>
        <v>0</v>
      </c>
      <c r="N219" s="36">
        <f>IFERROR(VLOOKUP($A219,Round10[],5,FALSE), 0)</f>
        <v>0</v>
      </c>
      <c r="O219" s="36">
        <f>IFERROR(VLOOKUP($A219,Round11[],5,FALSE), 0)</f>
        <v>0</v>
      </c>
      <c r="P219" s="36">
        <f>IFERROR(VLOOKUP($A219,Round12[],5,FALSE), 0)</f>
        <v>0</v>
      </c>
      <c r="Q219" s="36">
        <f>IFERROR(VLOOKUP($A219,Round13[],5,FALSE), 0)</f>
        <v>0</v>
      </c>
      <c r="R219" s="36">
        <f>IFERROR(VLOOKUP($A219,Round14[],5,FALSE), 0)</f>
        <v>0</v>
      </c>
      <c r="S219" s="36">
        <f>IFERROR(VLOOKUP($A219,Round15[],5,FALSE), 0)</f>
        <v>0</v>
      </c>
      <c r="T219" s="36">
        <f>IFERROR(VLOOKUP($A219,Round16[],5,FALSE), 0)</f>
        <v>0</v>
      </c>
      <c r="U219" s="36">
        <f>IFERROR(VLOOKUP($A219,Round17[],5,FALSE), 0)</f>
        <v>0</v>
      </c>
      <c r="V219" s="36">
        <f>IFERROR(VLOOKUP($A219,Round18[],5,FALSE), 0)</f>
        <v>0</v>
      </c>
      <c r="W219" s="36">
        <f>IFERROR(VLOOKUP($A219,Round19[],5,FALSE), 0)</f>
        <v>0</v>
      </c>
      <c r="X219" s="36">
        <f>IFERROR(VLOOKUP($A219,Round20[],5,FALSE), 0)</f>
        <v>0</v>
      </c>
      <c r="Y219" s="36">
        <f>IFERROR(VLOOKUP($A219,Round21[],5,FALSE), 0)</f>
        <v>0</v>
      </c>
      <c r="Z219" s="36">
        <f>IFERROR(VLOOKUP($A219,Round22[],5,FALSE), 0)</f>
        <v>0</v>
      </c>
      <c r="AA219" s="36">
        <f>IFERROR(VLOOKUP($A219,Round23[],5,FALSE), 0)</f>
        <v>0</v>
      </c>
      <c r="AB219" s="36">
        <f>IFERROR(VLOOKUP($A219,'دور 24'!$A$2:$E$41,5,FALSE), 0)</f>
        <v>0</v>
      </c>
      <c r="AC219" s="36">
        <f>IFERROR(VLOOKUP($A219,Round25[],5,FALSE), 0)</f>
        <v>0</v>
      </c>
      <c r="AD219" s="36">
        <f>IFERROR(VLOOKUP($A219,Round26[],5,FALSE), 0)</f>
        <v>0</v>
      </c>
      <c r="AE219" s="36">
        <f>IFERROR(VLOOKUP($A219,Round27[],5,FALSE), 0)</f>
        <v>0</v>
      </c>
      <c r="AF219" s="36">
        <f>IFERROR(VLOOKUP($A219,Round28[],5,FALSE), 0)</f>
        <v>0</v>
      </c>
      <c r="AG219" s="36">
        <f>IFERROR(VLOOKUP($A219,Round29[],5,FALSE), 0)</f>
        <v>0</v>
      </c>
      <c r="AH219" s="36">
        <f>IFERROR(VLOOKUP($A219,Round30[],5,FALSE), 0)</f>
        <v>0</v>
      </c>
      <c r="AI219" s="36">
        <f>IFERROR(VLOOKUP($A219,Round31[],5,FALSE), 0)</f>
        <v>0</v>
      </c>
      <c r="AJ219" s="36">
        <f>IFERROR(VLOOKUP($A219,Round32[],5,FALSE), 0)</f>
        <v>0</v>
      </c>
      <c r="AK219" s="36">
        <f>IFERROR(VLOOKUP($A219,Round33[],5,FALSE), 0)</f>
        <v>0</v>
      </c>
      <c r="AL219" s="36">
        <f>IFERROR(VLOOKUP($A219,Round34[],5,FALSE), 0)</f>
        <v>0</v>
      </c>
      <c r="AM219" s="36">
        <f>IFERROR(VLOOKUP($A219,Round35[],5,FALSE), 0)</f>
        <v>0</v>
      </c>
      <c r="AN219" s="36">
        <f>IFERROR(VLOOKUP($A219,Round36[],5,FALSE), 0)</f>
        <v>0</v>
      </c>
      <c r="AO219" s="36">
        <f>IFERROR(VLOOKUP($A219,Round37[],5,FALSE), 0)</f>
        <v>0</v>
      </c>
      <c r="AP219" s="36">
        <f>IFERROR(VLOOKUP($A219,Round38[],5,FALSE), 0)</f>
        <v>0</v>
      </c>
      <c r="AQ219" s="36">
        <f>IFERROR(VLOOKUP($A219,Round39[],5,FALSE), 0)</f>
        <v>0</v>
      </c>
      <c r="AR219" s="36">
        <f>IFERROR(VLOOKUP($A219,Round40[],5,FALSE), 0)</f>
        <v>0</v>
      </c>
      <c r="AS219" s="36">
        <f>IFERROR(VLOOKUP($A219,Round41[],5,FALSE), 0)</f>
        <v>0</v>
      </c>
      <c r="AT219" s="36">
        <f>IFERROR(VLOOKUP($A219,Round42[],5,FALSE), 0)</f>
        <v>0</v>
      </c>
      <c r="AU219" s="36">
        <f>IFERROR(VLOOKUP($A219,Round43[],5,FALSE), 0)</f>
        <v>0</v>
      </c>
      <c r="AV219" s="36">
        <f>IFERROR(VLOOKUP($A219,Round44[],5,FALSE), 0)</f>
        <v>0</v>
      </c>
      <c r="AW219" s="36">
        <f>IFERROR(VLOOKUP($A219,Round45[],5,FALSE), 0)</f>
        <v>0</v>
      </c>
      <c r="AX219" s="36">
        <f>IFERROR(VLOOKUP($A219,Round46[],5,FALSE), 0)</f>
        <v>0</v>
      </c>
      <c r="AY219" s="36">
        <f>IFERROR(VLOOKUP($A219,Round47[],5,FALSE), 0)</f>
        <v>0</v>
      </c>
      <c r="AZ219" s="36">
        <f>IFERROR(VLOOKUP($A219,Round48[],5,FALSE), 0)</f>
        <v>0</v>
      </c>
      <c r="BA219" s="36">
        <f>IFERROR(VLOOKUP($A219,Round49[],5,FALSE), 0)</f>
        <v>0</v>
      </c>
      <c r="BB219" s="36">
        <f>IFERROR(VLOOKUP($A219,Round50[],5,FALSE), 0)</f>
        <v>0</v>
      </c>
      <c r="BC219" s="36">
        <f>IFERROR(VLOOKUP($A219,Round51[],5,FALSE), 0)</f>
        <v>0</v>
      </c>
      <c r="BD219" s="36">
        <f>IFERROR(VLOOKUP($A219,Round52[],5,FALSE), 0)</f>
        <v>0</v>
      </c>
      <c r="BE219" s="36">
        <f>IFERROR(VLOOKUP($A219,Round53[],5,FALSE), 0)</f>
        <v>0</v>
      </c>
      <c r="BF219" s="36">
        <f>IFERROR(VLOOKUP($A219,Round54[],5,FALSE), 0)</f>
        <v>0</v>
      </c>
      <c r="BG219" s="36">
        <f>IFERROR(VLOOKUP($A219,Round55[],5,FALSE), 0)</f>
        <v>0</v>
      </c>
      <c r="BH219" s="36">
        <f>IFERROR(VLOOKUP($A219,Round56[],5,FALSE), 0)</f>
        <v>0</v>
      </c>
      <c r="BI219" s="36">
        <f>IFERROR(VLOOKUP($A219,Round57[],5,FALSE), 0)</f>
        <v>0</v>
      </c>
      <c r="BJ219" s="36">
        <f>IFERROR(VLOOKUP($A219,Round58[],5,FALSE), 0)</f>
        <v>0</v>
      </c>
      <c r="BK219" s="36">
        <f>IFERROR(VLOOKUP($A219,Round59[],5,FALSE), 0)</f>
        <v>0</v>
      </c>
      <c r="BL219" s="36">
        <f>IFERROR(VLOOKUP($A219,Round60[],5,FALSE), 0)</f>
        <v>0</v>
      </c>
      <c r="BM219" s="36">
        <f>IFERROR(VLOOKUP($A219,Round61[],5,FALSE), 0)</f>
        <v>0</v>
      </c>
      <c r="BN219" s="36">
        <f>IFERROR(VLOOKUP($A219,Round62[],5,FALSE), 0)</f>
        <v>0</v>
      </c>
    </row>
    <row r="220" spans="1:66" ht="22.5" x14ac:dyDescent="0.25">
      <c r="A220" s="1">
        <v>6661</v>
      </c>
      <c r="B220" s="39" t="s">
        <v>174</v>
      </c>
      <c r="C220" s="37">
        <f xml:space="preserve"> SUM(TotalPoints[[#This Row],[دور 1]:[دور 62]])</f>
        <v>0</v>
      </c>
      <c r="D220" s="42">
        <f>COUNTIF(TotalPoints[[#This Row],[دور 1]:[دور 62]], "&gt;0")</f>
        <v>0</v>
      </c>
      <c r="E220" s="36">
        <f>IFERROR(VLOOKUP($A220,Round01[],5,FALSE), 0)</f>
        <v>0</v>
      </c>
      <c r="F220" s="36">
        <f>IFERROR(VLOOKUP($A220,Round02[],5,FALSE), 0)</f>
        <v>0</v>
      </c>
      <c r="G220" s="36">
        <f>IFERROR(VLOOKUP($A220,Round03[],5,FALSE), 0)</f>
        <v>0</v>
      </c>
      <c r="H220" s="36">
        <f>IFERROR(VLOOKUP($A220,Round04[],5,FALSE), 0)</f>
        <v>0</v>
      </c>
      <c r="I220" s="36">
        <f>IFERROR(VLOOKUP($A220,Round05[],5,FALSE), 0)</f>
        <v>0</v>
      </c>
      <c r="J220" s="36">
        <f>IFERROR(VLOOKUP($A220,Round06[],5,FALSE), 0)</f>
        <v>0</v>
      </c>
      <c r="K220" s="36">
        <f>IFERROR(VLOOKUP($A220,Round07[],5,FALSE), 0)</f>
        <v>0</v>
      </c>
      <c r="L220" s="36">
        <f>IFERROR(VLOOKUP($A220,Round08[],5,FALSE), 0)</f>
        <v>0</v>
      </c>
      <c r="M220" s="36">
        <f>IFERROR(VLOOKUP($A220,Round09[],5,FALSE), 0)</f>
        <v>0</v>
      </c>
      <c r="N220" s="36">
        <f>IFERROR(VLOOKUP($A220,Round10[],5,FALSE), 0)</f>
        <v>0</v>
      </c>
      <c r="O220" s="36">
        <f>IFERROR(VLOOKUP($A220,Round11[],5,FALSE), 0)</f>
        <v>0</v>
      </c>
      <c r="P220" s="36">
        <f>IFERROR(VLOOKUP($A220,Round12[],5,FALSE), 0)</f>
        <v>0</v>
      </c>
      <c r="Q220" s="36">
        <f>IFERROR(VLOOKUP($A220,Round13[],5,FALSE), 0)</f>
        <v>0</v>
      </c>
      <c r="R220" s="36">
        <f>IFERROR(VLOOKUP($A220,Round14[],5,FALSE), 0)</f>
        <v>0</v>
      </c>
      <c r="S220" s="36">
        <f>IFERROR(VLOOKUP($A220,Round15[],5,FALSE), 0)</f>
        <v>0</v>
      </c>
      <c r="T220" s="36">
        <f>IFERROR(VLOOKUP($A220,Round16[],5,FALSE), 0)</f>
        <v>0</v>
      </c>
      <c r="U220" s="36">
        <f>IFERROR(VLOOKUP($A220,Round17[],5,FALSE), 0)</f>
        <v>0</v>
      </c>
      <c r="V220" s="36">
        <f>IFERROR(VLOOKUP($A220,Round18[],5,FALSE), 0)</f>
        <v>0</v>
      </c>
      <c r="W220" s="36">
        <f>IFERROR(VLOOKUP($A220,Round19[],5,FALSE), 0)</f>
        <v>0</v>
      </c>
      <c r="X220" s="36">
        <f>IFERROR(VLOOKUP($A220,Round20[],5,FALSE), 0)</f>
        <v>0</v>
      </c>
      <c r="Y220" s="36">
        <f>IFERROR(VLOOKUP($A220,Round21[],5,FALSE), 0)</f>
        <v>0</v>
      </c>
      <c r="Z220" s="36">
        <f>IFERROR(VLOOKUP($A220,Round22[],5,FALSE), 0)</f>
        <v>0</v>
      </c>
      <c r="AA220" s="36">
        <f>IFERROR(VLOOKUP($A220,Round23[],5,FALSE), 0)</f>
        <v>0</v>
      </c>
      <c r="AB220" s="36">
        <f>IFERROR(VLOOKUP($A220,'دور 24'!$A$2:$E$41,5,FALSE), 0)</f>
        <v>0</v>
      </c>
      <c r="AC220" s="36">
        <f>IFERROR(VLOOKUP($A220,Round25[],5,FALSE), 0)</f>
        <v>0</v>
      </c>
      <c r="AD220" s="36">
        <f>IFERROR(VLOOKUP($A220,Round26[],5,FALSE), 0)</f>
        <v>0</v>
      </c>
      <c r="AE220" s="36">
        <f>IFERROR(VLOOKUP($A220,Round27[],5,FALSE), 0)</f>
        <v>0</v>
      </c>
      <c r="AF220" s="36">
        <f>IFERROR(VLOOKUP($A220,Round28[],5,FALSE), 0)</f>
        <v>0</v>
      </c>
      <c r="AG220" s="36">
        <f>IFERROR(VLOOKUP($A220,Round29[],5,FALSE), 0)</f>
        <v>0</v>
      </c>
      <c r="AH220" s="36">
        <f>IFERROR(VLOOKUP($A220,Round30[],5,FALSE), 0)</f>
        <v>0</v>
      </c>
      <c r="AI220" s="36">
        <f>IFERROR(VLOOKUP($A220,Round31[],5,FALSE), 0)</f>
        <v>0</v>
      </c>
      <c r="AJ220" s="36">
        <f>IFERROR(VLOOKUP($A220,Round32[],5,FALSE), 0)</f>
        <v>0</v>
      </c>
      <c r="AK220" s="36">
        <f>IFERROR(VLOOKUP($A220,Round33[],5,FALSE), 0)</f>
        <v>0</v>
      </c>
      <c r="AL220" s="36">
        <f>IFERROR(VLOOKUP($A220,Round34[],5,FALSE), 0)</f>
        <v>0</v>
      </c>
      <c r="AM220" s="36">
        <f>IFERROR(VLOOKUP($A220,Round35[],5,FALSE), 0)</f>
        <v>0</v>
      </c>
      <c r="AN220" s="36">
        <f>IFERROR(VLOOKUP($A220,Round36[],5,FALSE), 0)</f>
        <v>0</v>
      </c>
      <c r="AO220" s="36">
        <f>IFERROR(VLOOKUP($A220,Round37[],5,FALSE), 0)</f>
        <v>0</v>
      </c>
      <c r="AP220" s="36">
        <f>IFERROR(VLOOKUP($A220,Round38[],5,FALSE), 0)</f>
        <v>0</v>
      </c>
      <c r="AQ220" s="36">
        <f>IFERROR(VLOOKUP($A220,Round39[],5,FALSE), 0)</f>
        <v>0</v>
      </c>
      <c r="AR220" s="36">
        <f>IFERROR(VLOOKUP($A220,Round40[],5,FALSE), 0)</f>
        <v>0</v>
      </c>
      <c r="AS220" s="36">
        <f>IFERROR(VLOOKUP($A220,Round41[],5,FALSE), 0)</f>
        <v>0</v>
      </c>
      <c r="AT220" s="36">
        <f>IFERROR(VLOOKUP($A220,Round42[],5,FALSE), 0)</f>
        <v>0</v>
      </c>
      <c r="AU220" s="36">
        <f>IFERROR(VLOOKUP($A220,Round43[],5,FALSE), 0)</f>
        <v>0</v>
      </c>
      <c r="AV220" s="36">
        <f>IFERROR(VLOOKUP($A220,Round44[],5,FALSE), 0)</f>
        <v>0</v>
      </c>
      <c r="AW220" s="36">
        <f>IFERROR(VLOOKUP($A220,Round45[],5,FALSE), 0)</f>
        <v>0</v>
      </c>
      <c r="AX220" s="36">
        <f>IFERROR(VLOOKUP($A220,Round46[],5,FALSE), 0)</f>
        <v>0</v>
      </c>
      <c r="AY220" s="36">
        <f>IFERROR(VLOOKUP($A220,Round47[],5,FALSE), 0)</f>
        <v>0</v>
      </c>
      <c r="AZ220" s="36">
        <f>IFERROR(VLOOKUP($A220,Round48[],5,FALSE), 0)</f>
        <v>0</v>
      </c>
      <c r="BA220" s="36">
        <f>IFERROR(VLOOKUP($A220,Round49[],5,FALSE), 0)</f>
        <v>0</v>
      </c>
      <c r="BB220" s="36">
        <f>IFERROR(VLOOKUP($A220,Round50[],5,FALSE), 0)</f>
        <v>0</v>
      </c>
      <c r="BC220" s="36">
        <f>IFERROR(VLOOKUP($A220,Round51[],5,FALSE), 0)</f>
        <v>0</v>
      </c>
      <c r="BD220" s="36">
        <f>IFERROR(VLOOKUP($A220,Round52[],5,FALSE), 0)</f>
        <v>0</v>
      </c>
      <c r="BE220" s="36">
        <f>IFERROR(VLOOKUP($A220,Round53[],5,FALSE), 0)</f>
        <v>0</v>
      </c>
      <c r="BF220" s="36">
        <f>IFERROR(VLOOKUP($A220,Round54[],5,FALSE), 0)</f>
        <v>0</v>
      </c>
      <c r="BG220" s="36">
        <f>IFERROR(VLOOKUP($A220,Round55[],5,FALSE), 0)</f>
        <v>0</v>
      </c>
      <c r="BH220" s="36">
        <f>IFERROR(VLOOKUP($A220,Round56[],5,FALSE), 0)</f>
        <v>0</v>
      </c>
      <c r="BI220" s="36">
        <f>IFERROR(VLOOKUP($A220,Round57[],5,FALSE), 0)</f>
        <v>0</v>
      </c>
      <c r="BJ220" s="36">
        <f>IFERROR(VLOOKUP($A220,Round58[],5,FALSE), 0)</f>
        <v>0</v>
      </c>
      <c r="BK220" s="36">
        <f>IFERROR(VLOOKUP($A220,Round59[],5,FALSE), 0)</f>
        <v>0</v>
      </c>
      <c r="BL220" s="36">
        <f>IFERROR(VLOOKUP($A220,Round60[],5,FALSE), 0)</f>
        <v>0</v>
      </c>
      <c r="BM220" s="36">
        <f>IFERROR(VLOOKUP($A220,Round61[],5,FALSE), 0)</f>
        <v>0</v>
      </c>
      <c r="BN220" s="36">
        <f>IFERROR(VLOOKUP($A220,Round62[],5,FALSE), 0)</f>
        <v>0</v>
      </c>
    </row>
    <row r="221" spans="1:66" ht="22.5" x14ac:dyDescent="0.25">
      <c r="A221" s="1">
        <v>3791</v>
      </c>
      <c r="B221" s="39" t="s">
        <v>222</v>
      </c>
      <c r="C221" s="37">
        <f xml:space="preserve"> SUM(TotalPoints[[#This Row],[دور 1]:[دور 62]])</f>
        <v>0</v>
      </c>
      <c r="D221" s="42">
        <f>COUNTIF(TotalPoints[[#This Row],[دور 1]:[دور 62]], "&gt;0")</f>
        <v>0</v>
      </c>
      <c r="E221" s="36">
        <f>IFERROR(VLOOKUP($A221,Round01[],5,FALSE), 0)</f>
        <v>0</v>
      </c>
      <c r="F221" s="36">
        <f>IFERROR(VLOOKUP($A221,Round02[],5,FALSE), 0)</f>
        <v>0</v>
      </c>
      <c r="G221" s="36">
        <f>IFERROR(VLOOKUP($A221,Round03[],5,FALSE), 0)</f>
        <v>0</v>
      </c>
      <c r="H221" s="36">
        <f>IFERROR(VLOOKUP($A221,Round04[],5,FALSE), 0)</f>
        <v>0</v>
      </c>
      <c r="I221" s="36">
        <f>IFERROR(VLOOKUP($A221,Round05[],5,FALSE), 0)</f>
        <v>0</v>
      </c>
      <c r="J221" s="36">
        <f>IFERROR(VLOOKUP($A221,Round06[],5,FALSE), 0)</f>
        <v>0</v>
      </c>
      <c r="K221" s="36">
        <f>IFERROR(VLOOKUP($A221,Round07[],5,FALSE), 0)</f>
        <v>0</v>
      </c>
      <c r="L221" s="36">
        <f>IFERROR(VLOOKUP($A221,Round08[],5,FALSE), 0)</f>
        <v>0</v>
      </c>
      <c r="M221" s="36">
        <f>IFERROR(VLOOKUP($A221,Round09[],5,FALSE), 0)</f>
        <v>0</v>
      </c>
      <c r="N221" s="36">
        <f>IFERROR(VLOOKUP($A221,Round10[],5,FALSE), 0)</f>
        <v>0</v>
      </c>
      <c r="O221" s="36">
        <f>IFERROR(VLOOKUP($A221,Round11[],5,FALSE), 0)</f>
        <v>0</v>
      </c>
      <c r="P221" s="36">
        <f>IFERROR(VLOOKUP($A221,Round12[],5,FALSE), 0)</f>
        <v>0</v>
      </c>
      <c r="Q221" s="36">
        <f>IFERROR(VLOOKUP($A221,Round13[],5,FALSE), 0)</f>
        <v>0</v>
      </c>
      <c r="R221" s="36">
        <f>IFERROR(VLOOKUP($A221,Round14[],5,FALSE), 0)</f>
        <v>0</v>
      </c>
      <c r="S221" s="36">
        <f>IFERROR(VLOOKUP($A221,Round15[],5,FALSE), 0)</f>
        <v>0</v>
      </c>
      <c r="T221" s="36">
        <f>IFERROR(VLOOKUP($A221,Round16[],5,FALSE), 0)</f>
        <v>0</v>
      </c>
      <c r="U221" s="36">
        <f>IFERROR(VLOOKUP($A221,Round17[],5,FALSE), 0)</f>
        <v>0</v>
      </c>
      <c r="V221" s="36">
        <f>IFERROR(VLOOKUP($A221,Round18[],5,FALSE), 0)</f>
        <v>0</v>
      </c>
      <c r="W221" s="36">
        <f>IFERROR(VLOOKUP($A221,Round19[],5,FALSE), 0)</f>
        <v>0</v>
      </c>
      <c r="X221" s="36">
        <f>IFERROR(VLOOKUP($A221,Round20[],5,FALSE), 0)</f>
        <v>0</v>
      </c>
      <c r="Y221" s="36">
        <f>IFERROR(VLOOKUP($A221,Round21[],5,FALSE), 0)</f>
        <v>0</v>
      </c>
      <c r="Z221" s="36">
        <f>IFERROR(VLOOKUP($A221,Round22[],5,FALSE), 0)</f>
        <v>0</v>
      </c>
      <c r="AA221" s="36">
        <f>IFERROR(VLOOKUP($A221,Round23[],5,FALSE), 0)</f>
        <v>0</v>
      </c>
      <c r="AB221" s="36">
        <f>IFERROR(VLOOKUP($A221,'دور 24'!$A$2:$E$41,5,FALSE), 0)</f>
        <v>0</v>
      </c>
      <c r="AC221" s="36">
        <f>IFERROR(VLOOKUP($A221,Round25[],5,FALSE), 0)</f>
        <v>0</v>
      </c>
      <c r="AD221" s="36">
        <f>IFERROR(VLOOKUP($A221,Round26[],5,FALSE), 0)</f>
        <v>0</v>
      </c>
      <c r="AE221" s="36">
        <f>IFERROR(VLOOKUP($A221,Round27[],5,FALSE), 0)</f>
        <v>0</v>
      </c>
      <c r="AF221" s="36">
        <f>IFERROR(VLOOKUP($A221,Round28[],5,FALSE), 0)</f>
        <v>0</v>
      </c>
      <c r="AG221" s="36">
        <f>IFERROR(VLOOKUP($A221,Round29[],5,FALSE), 0)</f>
        <v>0</v>
      </c>
      <c r="AH221" s="36">
        <f>IFERROR(VLOOKUP($A221,Round30[],5,FALSE), 0)</f>
        <v>0</v>
      </c>
      <c r="AI221" s="36">
        <f>IFERROR(VLOOKUP($A221,Round31[],5,FALSE), 0)</f>
        <v>0</v>
      </c>
      <c r="AJ221" s="36">
        <f>IFERROR(VLOOKUP($A221,Round32[],5,FALSE), 0)</f>
        <v>0</v>
      </c>
      <c r="AK221" s="36">
        <f>IFERROR(VLOOKUP($A221,Round33[],5,FALSE), 0)</f>
        <v>0</v>
      </c>
      <c r="AL221" s="36">
        <f>IFERROR(VLOOKUP($A221,Round34[],5,FALSE), 0)</f>
        <v>0</v>
      </c>
      <c r="AM221" s="36">
        <f>IFERROR(VLOOKUP($A221,Round35[],5,FALSE), 0)</f>
        <v>0</v>
      </c>
      <c r="AN221" s="36">
        <f>IFERROR(VLOOKUP($A221,Round36[],5,FALSE), 0)</f>
        <v>0</v>
      </c>
      <c r="AO221" s="36">
        <f>IFERROR(VLOOKUP($A221,Round37[],5,FALSE), 0)</f>
        <v>0</v>
      </c>
      <c r="AP221" s="36">
        <f>IFERROR(VLOOKUP($A221,Round38[],5,FALSE), 0)</f>
        <v>0</v>
      </c>
      <c r="AQ221" s="36">
        <f>IFERROR(VLOOKUP($A221,Round39[],5,FALSE), 0)</f>
        <v>0</v>
      </c>
      <c r="AR221" s="36">
        <f>IFERROR(VLOOKUP($A221,Round40[],5,FALSE), 0)</f>
        <v>0</v>
      </c>
      <c r="AS221" s="36">
        <f>IFERROR(VLOOKUP($A221,Round41[],5,FALSE), 0)</f>
        <v>0</v>
      </c>
      <c r="AT221" s="36">
        <f>IFERROR(VLOOKUP($A221,Round42[],5,FALSE), 0)</f>
        <v>0</v>
      </c>
      <c r="AU221" s="36">
        <f>IFERROR(VLOOKUP($A221,Round43[],5,FALSE), 0)</f>
        <v>0</v>
      </c>
      <c r="AV221" s="36">
        <f>IFERROR(VLOOKUP($A221,Round44[],5,FALSE), 0)</f>
        <v>0</v>
      </c>
      <c r="AW221" s="36">
        <f>IFERROR(VLOOKUP($A221,Round45[],5,FALSE), 0)</f>
        <v>0</v>
      </c>
      <c r="AX221" s="36">
        <f>IFERROR(VLOOKUP($A221,Round46[],5,FALSE), 0)</f>
        <v>0</v>
      </c>
      <c r="AY221" s="36">
        <f>IFERROR(VLOOKUP($A221,Round47[],5,FALSE), 0)</f>
        <v>0</v>
      </c>
      <c r="AZ221" s="36">
        <f>IFERROR(VLOOKUP($A221,Round48[],5,FALSE), 0)</f>
        <v>0</v>
      </c>
      <c r="BA221" s="36">
        <f>IFERROR(VLOOKUP($A221,Round49[],5,FALSE), 0)</f>
        <v>0</v>
      </c>
      <c r="BB221" s="36">
        <f>IFERROR(VLOOKUP($A221,Round50[],5,FALSE), 0)</f>
        <v>0</v>
      </c>
      <c r="BC221" s="36">
        <f>IFERROR(VLOOKUP($A221,Round51[],5,FALSE), 0)</f>
        <v>0</v>
      </c>
      <c r="BD221" s="36">
        <f>IFERROR(VLOOKUP($A221,Round52[],5,FALSE), 0)</f>
        <v>0</v>
      </c>
      <c r="BE221" s="36">
        <f>IFERROR(VLOOKUP($A221,Round53[],5,FALSE), 0)</f>
        <v>0</v>
      </c>
      <c r="BF221" s="36">
        <f>IFERROR(VLOOKUP($A221,Round54[],5,FALSE), 0)</f>
        <v>0</v>
      </c>
      <c r="BG221" s="36">
        <f>IFERROR(VLOOKUP($A221,Round55[],5,FALSE), 0)</f>
        <v>0</v>
      </c>
      <c r="BH221" s="36">
        <f>IFERROR(VLOOKUP($A221,Round56[],5,FALSE), 0)</f>
        <v>0</v>
      </c>
      <c r="BI221" s="36">
        <f>IFERROR(VLOOKUP($A221,Round57[],5,FALSE), 0)</f>
        <v>0</v>
      </c>
      <c r="BJ221" s="36">
        <f>IFERROR(VLOOKUP($A221,Round58[],5,FALSE), 0)</f>
        <v>0</v>
      </c>
      <c r="BK221" s="36">
        <f>IFERROR(VLOOKUP($A221,Round59[],5,FALSE), 0)</f>
        <v>0</v>
      </c>
      <c r="BL221" s="36">
        <f>IFERROR(VLOOKUP($A221,Round60[],5,FALSE), 0)</f>
        <v>0</v>
      </c>
      <c r="BM221" s="36">
        <f>IFERROR(VLOOKUP($A221,Round61[],5,FALSE), 0)</f>
        <v>0</v>
      </c>
      <c r="BN221" s="36">
        <f>IFERROR(VLOOKUP($A221,Round62[],5,FALSE), 0)</f>
        <v>0</v>
      </c>
    </row>
    <row r="222" spans="1:66" ht="22.5" x14ac:dyDescent="0.25">
      <c r="A222" s="1">
        <v>28596</v>
      </c>
      <c r="B222" s="39" t="s">
        <v>240</v>
      </c>
      <c r="C222" s="37">
        <f xml:space="preserve"> SUM(TotalPoints[[#This Row],[دور 1]:[دور 62]])</f>
        <v>0</v>
      </c>
      <c r="D222" s="42">
        <f>COUNTIF(TotalPoints[[#This Row],[دور 1]:[دور 62]], "&gt;0")</f>
        <v>0</v>
      </c>
      <c r="E222" s="36">
        <f>IFERROR(VLOOKUP($A222,Round01[],5,FALSE), 0)</f>
        <v>0</v>
      </c>
      <c r="F222" s="36">
        <f>IFERROR(VLOOKUP($A222,Round02[],5,FALSE), 0)</f>
        <v>0</v>
      </c>
      <c r="G222" s="36">
        <f>IFERROR(VLOOKUP($A222,Round03[],5,FALSE), 0)</f>
        <v>0</v>
      </c>
      <c r="H222" s="36">
        <f>IFERROR(VLOOKUP($A222,Round04[],5,FALSE), 0)</f>
        <v>0</v>
      </c>
      <c r="I222" s="36">
        <f>IFERROR(VLOOKUP($A222,Round05[],5,FALSE), 0)</f>
        <v>0</v>
      </c>
      <c r="J222" s="36">
        <f>IFERROR(VLOOKUP($A222,Round06[],5,FALSE), 0)</f>
        <v>0</v>
      </c>
      <c r="K222" s="36">
        <f>IFERROR(VLOOKUP($A222,Round07[],5,FALSE), 0)</f>
        <v>0</v>
      </c>
      <c r="L222" s="36">
        <f>IFERROR(VLOOKUP($A222,Round08[],5,FALSE), 0)</f>
        <v>0</v>
      </c>
      <c r="M222" s="36">
        <f>IFERROR(VLOOKUP($A222,Round09[],5,FALSE), 0)</f>
        <v>0</v>
      </c>
      <c r="N222" s="36">
        <f>IFERROR(VLOOKUP($A222,Round10[],5,FALSE), 0)</f>
        <v>0</v>
      </c>
      <c r="O222" s="36">
        <f>IFERROR(VLOOKUP($A222,Round11[],5,FALSE), 0)</f>
        <v>0</v>
      </c>
      <c r="P222" s="36">
        <f>IFERROR(VLOOKUP($A222,Round12[],5,FALSE), 0)</f>
        <v>0</v>
      </c>
      <c r="Q222" s="36">
        <f>IFERROR(VLOOKUP($A222,Round13[],5,FALSE), 0)</f>
        <v>0</v>
      </c>
      <c r="R222" s="36">
        <f>IFERROR(VLOOKUP($A222,Round14[],5,FALSE), 0)</f>
        <v>0</v>
      </c>
      <c r="S222" s="36">
        <f>IFERROR(VLOOKUP($A222,Round15[],5,FALSE), 0)</f>
        <v>0</v>
      </c>
      <c r="T222" s="36">
        <f>IFERROR(VLOOKUP($A222,Round16[],5,FALSE), 0)</f>
        <v>0</v>
      </c>
      <c r="U222" s="36">
        <f>IFERROR(VLOOKUP($A222,Round17[],5,FALSE), 0)</f>
        <v>0</v>
      </c>
      <c r="V222" s="36">
        <f>IFERROR(VLOOKUP($A222,Round18[],5,FALSE), 0)</f>
        <v>0</v>
      </c>
      <c r="W222" s="36">
        <f>IFERROR(VLOOKUP($A222,Round19[],5,FALSE), 0)</f>
        <v>0</v>
      </c>
      <c r="X222" s="36">
        <f>IFERROR(VLOOKUP($A222,Round20[],5,FALSE), 0)</f>
        <v>0</v>
      </c>
      <c r="Y222" s="36">
        <f>IFERROR(VLOOKUP($A222,Round21[],5,FALSE), 0)</f>
        <v>0</v>
      </c>
      <c r="Z222" s="36">
        <f>IFERROR(VLOOKUP($A222,Round22[],5,FALSE), 0)</f>
        <v>0</v>
      </c>
      <c r="AA222" s="36">
        <f>IFERROR(VLOOKUP($A222,Round23[],5,FALSE), 0)</f>
        <v>0</v>
      </c>
      <c r="AB222" s="36">
        <f>IFERROR(VLOOKUP($A222,'دور 24'!$A$2:$E$41,5,FALSE), 0)</f>
        <v>0</v>
      </c>
      <c r="AC222" s="36">
        <f>IFERROR(VLOOKUP($A222,Round25[],5,FALSE), 0)</f>
        <v>0</v>
      </c>
      <c r="AD222" s="36">
        <f>IFERROR(VLOOKUP($A222,Round26[],5,FALSE), 0)</f>
        <v>0</v>
      </c>
      <c r="AE222" s="36">
        <f>IFERROR(VLOOKUP($A222,Round27[],5,FALSE), 0)</f>
        <v>0</v>
      </c>
      <c r="AF222" s="36">
        <f>IFERROR(VLOOKUP($A222,Round28[],5,FALSE), 0)</f>
        <v>0</v>
      </c>
      <c r="AG222" s="36">
        <f>IFERROR(VLOOKUP($A222,Round29[],5,FALSE), 0)</f>
        <v>0</v>
      </c>
      <c r="AH222" s="36">
        <f>IFERROR(VLOOKUP($A222,Round30[],5,FALSE), 0)</f>
        <v>0</v>
      </c>
      <c r="AI222" s="36">
        <f>IFERROR(VLOOKUP($A222,Round31[],5,FALSE), 0)</f>
        <v>0</v>
      </c>
      <c r="AJ222" s="36">
        <f>IFERROR(VLOOKUP($A222,Round32[],5,FALSE), 0)</f>
        <v>0</v>
      </c>
      <c r="AK222" s="36">
        <f>IFERROR(VLOOKUP($A222,Round33[],5,FALSE), 0)</f>
        <v>0</v>
      </c>
      <c r="AL222" s="36">
        <f>IFERROR(VLOOKUP($A222,Round34[],5,FALSE), 0)</f>
        <v>0</v>
      </c>
      <c r="AM222" s="36">
        <f>IFERROR(VLOOKUP($A222,Round35[],5,FALSE), 0)</f>
        <v>0</v>
      </c>
      <c r="AN222" s="36">
        <f>IFERROR(VLOOKUP($A222,Round36[],5,FALSE), 0)</f>
        <v>0</v>
      </c>
      <c r="AO222" s="36">
        <f>IFERROR(VLOOKUP($A222,Round37[],5,FALSE), 0)</f>
        <v>0</v>
      </c>
      <c r="AP222" s="36">
        <f>IFERROR(VLOOKUP($A222,Round38[],5,FALSE), 0)</f>
        <v>0</v>
      </c>
      <c r="AQ222" s="36">
        <f>IFERROR(VLOOKUP($A222,Round39[],5,FALSE), 0)</f>
        <v>0</v>
      </c>
      <c r="AR222" s="36">
        <f>IFERROR(VLOOKUP($A222,Round40[],5,FALSE), 0)</f>
        <v>0</v>
      </c>
      <c r="AS222" s="36">
        <f>IFERROR(VLOOKUP($A222,Round41[],5,FALSE), 0)</f>
        <v>0</v>
      </c>
      <c r="AT222" s="36">
        <f>IFERROR(VLOOKUP($A222,Round42[],5,FALSE), 0)</f>
        <v>0</v>
      </c>
      <c r="AU222" s="36">
        <f>IFERROR(VLOOKUP($A222,Round43[],5,FALSE), 0)</f>
        <v>0</v>
      </c>
      <c r="AV222" s="36">
        <f>IFERROR(VLOOKUP($A222,Round44[],5,FALSE), 0)</f>
        <v>0</v>
      </c>
      <c r="AW222" s="36">
        <f>IFERROR(VLOOKUP($A222,Round45[],5,FALSE), 0)</f>
        <v>0</v>
      </c>
      <c r="AX222" s="36">
        <f>IFERROR(VLOOKUP($A222,Round46[],5,FALSE), 0)</f>
        <v>0</v>
      </c>
      <c r="AY222" s="36">
        <f>IFERROR(VLOOKUP($A222,Round47[],5,FALSE), 0)</f>
        <v>0</v>
      </c>
      <c r="AZ222" s="36">
        <f>IFERROR(VLOOKUP($A222,Round48[],5,FALSE), 0)</f>
        <v>0</v>
      </c>
      <c r="BA222" s="36">
        <f>IFERROR(VLOOKUP($A222,Round49[],5,FALSE), 0)</f>
        <v>0</v>
      </c>
      <c r="BB222" s="36">
        <f>IFERROR(VLOOKUP($A222,Round50[],5,FALSE), 0)</f>
        <v>0</v>
      </c>
      <c r="BC222" s="36">
        <f>IFERROR(VLOOKUP($A222,Round51[],5,FALSE), 0)</f>
        <v>0</v>
      </c>
      <c r="BD222" s="36">
        <f>IFERROR(VLOOKUP($A222,Round52[],5,FALSE), 0)</f>
        <v>0</v>
      </c>
      <c r="BE222" s="36">
        <f>IFERROR(VLOOKUP($A222,Round53[],5,FALSE), 0)</f>
        <v>0</v>
      </c>
      <c r="BF222" s="36">
        <f>IFERROR(VLOOKUP($A222,Round54[],5,FALSE), 0)</f>
        <v>0</v>
      </c>
      <c r="BG222" s="36">
        <f>IFERROR(VLOOKUP($A222,Round55[],5,FALSE), 0)</f>
        <v>0</v>
      </c>
      <c r="BH222" s="36">
        <f>IFERROR(VLOOKUP($A222,Round56[],5,FALSE), 0)</f>
        <v>0</v>
      </c>
      <c r="BI222" s="36">
        <f>IFERROR(VLOOKUP($A222,Round57[],5,FALSE), 0)</f>
        <v>0</v>
      </c>
      <c r="BJ222" s="36">
        <f>IFERROR(VLOOKUP($A222,Round58[],5,FALSE), 0)</f>
        <v>0</v>
      </c>
      <c r="BK222" s="36">
        <f>IFERROR(VLOOKUP($A222,Round59[],5,FALSE), 0)</f>
        <v>0</v>
      </c>
      <c r="BL222" s="36">
        <f>IFERROR(VLOOKUP($A222,Round60[],5,FALSE), 0)</f>
        <v>0</v>
      </c>
      <c r="BM222" s="36">
        <f>IFERROR(VLOOKUP($A222,Round61[],5,FALSE), 0)</f>
        <v>0</v>
      </c>
      <c r="BN222" s="36">
        <f>IFERROR(VLOOKUP($A222,Round62[],5,FALSE), 0)</f>
        <v>0</v>
      </c>
    </row>
    <row r="223" spans="1:66" ht="22.5" x14ac:dyDescent="0.25">
      <c r="A223" s="1">
        <v>29720</v>
      </c>
      <c r="B223" s="39" t="s">
        <v>241</v>
      </c>
      <c r="C223" s="37">
        <f xml:space="preserve"> SUM(TotalPoints[[#This Row],[دور 1]:[دور 62]])</f>
        <v>0</v>
      </c>
      <c r="D223" s="42">
        <f>COUNTIF(TotalPoints[[#This Row],[دور 1]:[دور 62]], "&gt;0")</f>
        <v>0</v>
      </c>
      <c r="E223" s="36">
        <f>IFERROR(VLOOKUP($A223,Round01[],5,FALSE), 0)</f>
        <v>0</v>
      </c>
      <c r="F223" s="36">
        <f>IFERROR(VLOOKUP($A223,Round02[],5,FALSE), 0)</f>
        <v>0</v>
      </c>
      <c r="G223" s="36">
        <f>IFERROR(VLOOKUP($A223,Round03[],5,FALSE), 0)</f>
        <v>0</v>
      </c>
      <c r="H223" s="36">
        <f>IFERROR(VLOOKUP($A223,Round04[],5,FALSE), 0)</f>
        <v>0</v>
      </c>
      <c r="I223" s="36">
        <f>IFERROR(VLOOKUP($A223,Round05[],5,FALSE), 0)</f>
        <v>0</v>
      </c>
      <c r="J223" s="36">
        <f>IFERROR(VLOOKUP($A223,Round06[],5,FALSE), 0)</f>
        <v>0</v>
      </c>
      <c r="K223" s="36">
        <f>IFERROR(VLOOKUP($A223,Round07[],5,FALSE), 0)</f>
        <v>0</v>
      </c>
      <c r="L223" s="36">
        <f>IFERROR(VLOOKUP($A223,Round08[],5,FALSE), 0)</f>
        <v>0</v>
      </c>
      <c r="M223" s="36">
        <f>IFERROR(VLOOKUP($A223,Round09[],5,FALSE), 0)</f>
        <v>0</v>
      </c>
      <c r="N223" s="36">
        <f>IFERROR(VLOOKUP($A223,Round10[],5,FALSE), 0)</f>
        <v>0</v>
      </c>
      <c r="O223" s="36">
        <f>IFERROR(VLOOKUP($A223,Round11[],5,FALSE), 0)</f>
        <v>0</v>
      </c>
      <c r="P223" s="36">
        <f>IFERROR(VLOOKUP($A223,Round12[],5,FALSE), 0)</f>
        <v>0</v>
      </c>
      <c r="Q223" s="36">
        <f>IFERROR(VLOOKUP($A223,Round13[],5,FALSE), 0)</f>
        <v>0</v>
      </c>
      <c r="R223" s="36">
        <f>IFERROR(VLOOKUP($A223,Round14[],5,FALSE), 0)</f>
        <v>0</v>
      </c>
      <c r="S223" s="36">
        <f>IFERROR(VLOOKUP($A223,Round15[],5,FALSE), 0)</f>
        <v>0</v>
      </c>
      <c r="T223" s="36">
        <f>IFERROR(VLOOKUP($A223,Round16[],5,FALSE), 0)</f>
        <v>0</v>
      </c>
      <c r="U223" s="36">
        <f>IFERROR(VLOOKUP($A223,Round17[],5,FALSE), 0)</f>
        <v>0</v>
      </c>
      <c r="V223" s="36">
        <f>IFERROR(VLOOKUP($A223,Round18[],5,FALSE), 0)</f>
        <v>0</v>
      </c>
      <c r="W223" s="36">
        <f>IFERROR(VLOOKUP($A223,Round19[],5,FALSE), 0)</f>
        <v>0</v>
      </c>
      <c r="X223" s="36">
        <f>IFERROR(VLOOKUP($A223,Round20[],5,FALSE), 0)</f>
        <v>0</v>
      </c>
      <c r="Y223" s="36">
        <f>IFERROR(VLOOKUP($A223,Round21[],5,FALSE), 0)</f>
        <v>0</v>
      </c>
      <c r="Z223" s="36">
        <f>IFERROR(VLOOKUP($A223,Round22[],5,FALSE), 0)</f>
        <v>0</v>
      </c>
      <c r="AA223" s="36">
        <f>IFERROR(VLOOKUP($A223,Round23[],5,FALSE), 0)</f>
        <v>0</v>
      </c>
      <c r="AB223" s="36">
        <f>IFERROR(VLOOKUP($A223,'دور 24'!$A$2:$E$41,5,FALSE), 0)</f>
        <v>0</v>
      </c>
      <c r="AC223" s="36">
        <f>IFERROR(VLOOKUP($A223,Round25[],5,FALSE), 0)</f>
        <v>0</v>
      </c>
      <c r="AD223" s="36">
        <f>IFERROR(VLOOKUP($A223,Round26[],5,FALSE), 0)</f>
        <v>0</v>
      </c>
      <c r="AE223" s="36">
        <f>IFERROR(VLOOKUP($A223,Round27[],5,FALSE), 0)</f>
        <v>0</v>
      </c>
      <c r="AF223" s="36">
        <f>IFERROR(VLOOKUP($A223,Round28[],5,FALSE), 0)</f>
        <v>0</v>
      </c>
      <c r="AG223" s="36">
        <f>IFERROR(VLOOKUP($A223,Round29[],5,FALSE), 0)</f>
        <v>0</v>
      </c>
      <c r="AH223" s="36">
        <f>IFERROR(VLOOKUP($A223,Round30[],5,FALSE), 0)</f>
        <v>0</v>
      </c>
      <c r="AI223" s="36">
        <f>IFERROR(VLOOKUP($A223,Round31[],5,FALSE), 0)</f>
        <v>0</v>
      </c>
      <c r="AJ223" s="36">
        <f>IFERROR(VLOOKUP($A223,Round32[],5,FALSE), 0)</f>
        <v>0</v>
      </c>
      <c r="AK223" s="36">
        <f>IFERROR(VLOOKUP($A223,Round33[],5,FALSE), 0)</f>
        <v>0</v>
      </c>
      <c r="AL223" s="36">
        <f>IFERROR(VLOOKUP($A223,Round34[],5,FALSE), 0)</f>
        <v>0</v>
      </c>
      <c r="AM223" s="36">
        <f>IFERROR(VLOOKUP($A223,Round35[],5,FALSE), 0)</f>
        <v>0</v>
      </c>
      <c r="AN223" s="36">
        <f>IFERROR(VLOOKUP($A223,Round36[],5,FALSE), 0)</f>
        <v>0</v>
      </c>
      <c r="AO223" s="36">
        <f>IFERROR(VLOOKUP($A223,Round37[],5,FALSE), 0)</f>
        <v>0</v>
      </c>
      <c r="AP223" s="36">
        <f>IFERROR(VLOOKUP($A223,Round38[],5,FALSE), 0)</f>
        <v>0</v>
      </c>
      <c r="AQ223" s="36">
        <f>IFERROR(VLOOKUP($A223,Round39[],5,FALSE), 0)</f>
        <v>0</v>
      </c>
      <c r="AR223" s="36">
        <f>IFERROR(VLOOKUP($A223,Round40[],5,FALSE), 0)</f>
        <v>0</v>
      </c>
      <c r="AS223" s="36">
        <f>IFERROR(VLOOKUP($A223,Round41[],5,FALSE), 0)</f>
        <v>0</v>
      </c>
      <c r="AT223" s="36">
        <f>IFERROR(VLOOKUP($A223,Round42[],5,FALSE), 0)</f>
        <v>0</v>
      </c>
      <c r="AU223" s="36">
        <f>IFERROR(VLOOKUP($A223,Round43[],5,FALSE), 0)</f>
        <v>0</v>
      </c>
      <c r="AV223" s="36">
        <f>IFERROR(VLOOKUP($A223,Round44[],5,FALSE), 0)</f>
        <v>0</v>
      </c>
      <c r="AW223" s="36">
        <f>IFERROR(VLOOKUP($A223,Round45[],5,FALSE), 0)</f>
        <v>0</v>
      </c>
      <c r="AX223" s="36">
        <f>IFERROR(VLOOKUP($A223,Round46[],5,FALSE), 0)</f>
        <v>0</v>
      </c>
      <c r="AY223" s="36">
        <f>IFERROR(VLOOKUP($A223,Round47[],5,FALSE), 0)</f>
        <v>0</v>
      </c>
      <c r="AZ223" s="36">
        <f>IFERROR(VLOOKUP($A223,Round48[],5,FALSE), 0)</f>
        <v>0</v>
      </c>
      <c r="BA223" s="36">
        <f>IFERROR(VLOOKUP($A223,Round49[],5,FALSE), 0)</f>
        <v>0</v>
      </c>
      <c r="BB223" s="36">
        <f>IFERROR(VLOOKUP($A223,Round50[],5,FALSE), 0)</f>
        <v>0</v>
      </c>
      <c r="BC223" s="36">
        <f>IFERROR(VLOOKUP($A223,Round51[],5,FALSE), 0)</f>
        <v>0</v>
      </c>
      <c r="BD223" s="36">
        <f>IFERROR(VLOOKUP($A223,Round52[],5,FALSE), 0)</f>
        <v>0</v>
      </c>
      <c r="BE223" s="36">
        <f>IFERROR(VLOOKUP($A223,Round53[],5,FALSE), 0)</f>
        <v>0</v>
      </c>
      <c r="BF223" s="36">
        <f>IFERROR(VLOOKUP($A223,Round54[],5,FALSE), 0)</f>
        <v>0</v>
      </c>
      <c r="BG223" s="36">
        <f>IFERROR(VLOOKUP($A223,Round55[],5,FALSE), 0)</f>
        <v>0</v>
      </c>
      <c r="BH223" s="36">
        <f>IFERROR(VLOOKUP($A223,Round56[],5,FALSE), 0)</f>
        <v>0</v>
      </c>
      <c r="BI223" s="36">
        <f>IFERROR(VLOOKUP($A223,Round57[],5,FALSE), 0)</f>
        <v>0</v>
      </c>
      <c r="BJ223" s="36">
        <f>IFERROR(VLOOKUP($A223,Round58[],5,FALSE), 0)</f>
        <v>0</v>
      </c>
      <c r="BK223" s="36">
        <f>IFERROR(VLOOKUP($A223,Round59[],5,FALSE), 0)</f>
        <v>0</v>
      </c>
      <c r="BL223" s="36">
        <f>IFERROR(VLOOKUP($A223,Round60[],5,FALSE), 0)</f>
        <v>0</v>
      </c>
      <c r="BM223" s="36">
        <f>IFERROR(VLOOKUP($A223,Round61[],5,FALSE), 0)</f>
        <v>0</v>
      </c>
      <c r="BN223" s="36">
        <f>IFERROR(VLOOKUP($A223,Round62[],5,FALSE), 0)</f>
        <v>0</v>
      </c>
    </row>
    <row r="224" spans="1:66" ht="22.5" x14ac:dyDescent="0.25">
      <c r="A224" s="1">
        <v>2681</v>
      </c>
      <c r="B224" s="39" t="s">
        <v>246</v>
      </c>
      <c r="C224" s="37">
        <f xml:space="preserve"> SUM(TotalPoints[[#This Row],[دور 1]:[دور 62]])</f>
        <v>0</v>
      </c>
      <c r="D224" s="42">
        <f>COUNTIF(TotalPoints[[#This Row],[دور 1]:[دور 62]], "&gt;0")</f>
        <v>0</v>
      </c>
      <c r="E224" s="36">
        <f>IFERROR(VLOOKUP($A224,Round01[],5,FALSE), 0)</f>
        <v>0</v>
      </c>
      <c r="F224" s="36">
        <f>IFERROR(VLOOKUP($A224,Round02[],5,FALSE), 0)</f>
        <v>0</v>
      </c>
      <c r="G224" s="36">
        <f>IFERROR(VLOOKUP($A224,Round03[],5,FALSE), 0)</f>
        <v>0</v>
      </c>
      <c r="H224" s="36">
        <f>IFERROR(VLOOKUP($A224,Round04[],5,FALSE), 0)</f>
        <v>0</v>
      </c>
      <c r="I224" s="36">
        <f>IFERROR(VLOOKUP($A224,Round05[],5,FALSE), 0)</f>
        <v>0</v>
      </c>
      <c r="J224" s="36">
        <f>IFERROR(VLOOKUP($A224,Round06[],5,FALSE), 0)</f>
        <v>0</v>
      </c>
      <c r="K224" s="36">
        <f>IFERROR(VLOOKUP($A224,Round07[],5,FALSE), 0)</f>
        <v>0</v>
      </c>
      <c r="L224" s="36">
        <f>IFERROR(VLOOKUP($A224,Round08[],5,FALSE), 0)</f>
        <v>0</v>
      </c>
      <c r="M224" s="36">
        <f>IFERROR(VLOOKUP($A224,Round09[],5,FALSE), 0)</f>
        <v>0</v>
      </c>
      <c r="N224" s="36">
        <f>IFERROR(VLOOKUP($A224,Round10[],5,FALSE), 0)</f>
        <v>0</v>
      </c>
      <c r="O224" s="36">
        <f>IFERROR(VLOOKUP($A224,Round11[],5,FALSE), 0)</f>
        <v>0</v>
      </c>
      <c r="P224" s="36">
        <f>IFERROR(VLOOKUP($A224,Round12[],5,FALSE), 0)</f>
        <v>0</v>
      </c>
      <c r="Q224" s="36">
        <f>IFERROR(VLOOKUP($A224,Round13[],5,FALSE), 0)</f>
        <v>0</v>
      </c>
      <c r="R224" s="36">
        <f>IFERROR(VLOOKUP($A224,Round14[],5,FALSE), 0)</f>
        <v>0</v>
      </c>
      <c r="S224" s="36">
        <f>IFERROR(VLOOKUP($A224,Round15[],5,FALSE), 0)</f>
        <v>0</v>
      </c>
      <c r="T224" s="36">
        <f>IFERROR(VLOOKUP($A224,Round16[],5,FALSE), 0)</f>
        <v>0</v>
      </c>
      <c r="U224" s="36">
        <f>IFERROR(VLOOKUP($A224,Round17[],5,FALSE), 0)</f>
        <v>0</v>
      </c>
      <c r="V224" s="36">
        <f>IFERROR(VLOOKUP($A224,Round18[],5,FALSE), 0)</f>
        <v>0</v>
      </c>
      <c r="W224" s="36">
        <f>IFERROR(VLOOKUP($A224,Round19[],5,FALSE), 0)</f>
        <v>0</v>
      </c>
      <c r="X224" s="36">
        <f>IFERROR(VLOOKUP($A224,Round20[],5,FALSE), 0)</f>
        <v>0</v>
      </c>
      <c r="Y224" s="36">
        <f>IFERROR(VLOOKUP($A224,Round21[],5,FALSE), 0)</f>
        <v>0</v>
      </c>
      <c r="Z224" s="36">
        <f>IFERROR(VLOOKUP($A224,Round22[],5,FALSE), 0)</f>
        <v>0</v>
      </c>
      <c r="AA224" s="36">
        <f>IFERROR(VLOOKUP($A224,Round23[],5,FALSE), 0)</f>
        <v>0</v>
      </c>
      <c r="AB224" s="36">
        <f>IFERROR(VLOOKUP($A224,'دور 24'!$A$2:$E$41,5,FALSE), 0)</f>
        <v>0</v>
      </c>
      <c r="AC224" s="36">
        <f>IFERROR(VLOOKUP($A224,Round25[],5,FALSE), 0)</f>
        <v>0</v>
      </c>
      <c r="AD224" s="36">
        <f>IFERROR(VLOOKUP($A224,Round26[],5,FALSE), 0)</f>
        <v>0</v>
      </c>
      <c r="AE224" s="36">
        <f>IFERROR(VLOOKUP($A224,Round27[],5,FALSE), 0)</f>
        <v>0</v>
      </c>
      <c r="AF224" s="36">
        <f>IFERROR(VLOOKUP($A224,Round28[],5,FALSE), 0)</f>
        <v>0</v>
      </c>
      <c r="AG224" s="36">
        <f>IFERROR(VLOOKUP($A224,Round29[],5,FALSE), 0)</f>
        <v>0</v>
      </c>
      <c r="AH224" s="36">
        <f>IFERROR(VLOOKUP($A224,Round30[],5,FALSE), 0)</f>
        <v>0</v>
      </c>
      <c r="AI224" s="36">
        <f>IFERROR(VLOOKUP($A224,Round31[],5,FALSE), 0)</f>
        <v>0</v>
      </c>
      <c r="AJ224" s="36">
        <f>IFERROR(VLOOKUP($A224,Round32[],5,FALSE), 0)</f>
        <v>0</v>
      </c>
      <c r="AK224" s="36">
        <f>IFERROR(VLOOKUP($A224,Round33[],5,FALSE), 0)</f>
        <v>0</v>
      </c>
      <c r="AL224" s="36">
        <f>IFERROR(VLOOKUP($A224,Round34[],5,FALSE), 0)</f>
        <v>0</v>
      </c>
      <c r="AM224" s="36">
        <f>IFERROR(VLOOKUP($A224,Round35[],5,FALSE), 0)</f>
        <v>0</v>
      </c>
      <c r="AN224" s="36">
        <f>IFERROR(VLOOKUP($A224,Round36[],5,FALSE), 0)</f>
        <v>0</v>
      </c>
      <c r="AO224" s="36">
        <f>IFERROR(VLOOKUP($A224,Round37[],5,FALSE), 0)</f>
        <v>0</v>
      </c>
      <c r="AP224" s="36">
        <f>IFERROR(VLOOKUP($A224,Round38[],5,FALSE), 0)</f>
        <v>0</v>
      </c>
      <c r="AQ224" s="36">
        <f>IFERROR(VLOOKUP($A224,Round39[],5,FALSE), 0)</f>
        <v>0</v>
      </c>
      <c r="AR224" s="36">
        <f>IFERROR(VLOOKUP($A224,Round40[],5,FALSE), 0)</f>
        <v>0</v>
      </c>
      <c r="AS224" s="36">
        <f>IFERROR(VLOOKUP($A224,Round41[],5,FALSE), 0)</f>
        <v>0</v>
      </c>
      <c r="AT224" s="36">
        <f>IFERROR(VLOOKUP($A224,Round42[],5,FALSE), 0)</f>
        <v>0</v>
      </c>
      <c r="AU224" s="36">
        <f>IFERROR(VLOOKUP($A224,Round43[],5,FALSE), 0)</f>
        <v>0</v>
      </c>
      <c r="AV224" s="36">
        <f>IFERROR(VLOOKUP($A224,Round44[],5,FALSE), 0)</f>
        <v>0</v>
      </c>
      <c r="AW224" s="36">
        <f>IFERROR(VLOOKUP($A224,Round45[],5,FALSE), 0)</f>
        <v>0</v>
      </c>
      <c r="AX224" s="36">
        <f>IFERROR(VLOOKUP($A224,Round46[],5,FALSE), 0)</f>
        <v>0</v>
      </c>
      <c r="AY224" s="36">
        <f>IFERROR(VLOOKUP($A224,Round47[],5,FALSE), 0)</f>
        <v>0</v>
      </c>
      <c r="AZ224" s="36">
        <f>IFERROR(VLOOKUP($A224,Round48[],5,FALSE), 0)</f>
        <v>0</v>
      </c>
      <c r="BA224" s="36">
        <f>IFERROR(VLOOKUP($A224,Round49[],5,FALSE), 0)</f>
        <v>0</v>
      </c>
      <c r="BB224" s="36">
        <f>IFERROR(VLOOKUP($A224,Round50[],5,FALSE), 0)</f>
        <v>0</v>
      </c>
      <c r="BC224" s="36">
        <f>IFERROR(VLOOKUP($A224,Round51[],5,FALSE), 0)</f>
        <v>0</v>
      </c>
      <c r="BD224" s="36">
        <f>IFERROR(VLOOKUP($A224,Round52[],5,FALSE), 0)</f>
        <v>0</v>
      </c>
      <c r="BE224" s="36">
        <f>IFERROR(VLOOKUP($A224,Round53[],5,FALSE), 0)</f>
        <v>0</v>
      </c>
      <c r="BF224" s="36">
        <f>IFERROR(VLOOKUP($A224,Round54[],5,FALSE), 0)</f>
        <v>0</v>
      </c>
      <c r="BG224" s="36">
        <f>IFERROR(VLOOKUP($A224,Round55[],5,FALSE), 0)</f>
        <v>0</v>
      </c>
      <c r="BH224" s="36">
        <f>IFERROR(VLOOKUP($A224,Round56[],5,FALSE), 0)</f>
        <v>0</v>
      </c>
      <c r="BI224" s="36">
        <f>IFERROR(VLOOKUP($A224,Round57[],5,FALSE), 0)</f>
        <v>0</v>
      </c>
      <c r="BJ224" s="36">
        <f>IFERROR(VLOOKUP($A224,Round58[],5,FALSE), 0)</f>
        <v>0</v>
      </c>
      <c r="BK224" s="36">
        <f>IFERROR(VLOOKUP($A224,Round59[],5,FALSE), 0)</f>
        <v>0</v>
      </c>
      <c r="BL224" s="36">
        <f>IFERROR(VLOOKUP($A224,Round60[],5,FALSE), 0)</f>
        <v>0</v>
      </c>
      <c r="BM224" s="36">
        <f>IFERROR(VLOOKUP($A224,Round61[],5,FALSE), 0)</f>
        <v>0</v>
      </c>
      <c r="BN224" s="36">
        <f>IFERROR(VLOOKUP($A224,Round62[],5,FALSE), 0)</f>
        <v>0</v>
      </c>
    </row>
    <row r="225" spans="1:66" ht="22.5" x14ac:dyDescent="0.25">
      <c r="A225" s="1">
        <v>29739</v>
      </c>
      <c r="B225" s="39" t="s">
        <v>247</v>
      </c>
      <c r="C225" s="37">
        <f xml:space="preserve"> SUM(TotalPoints[[#This Row],[دور 1]:[دور 62]])</f>
        <v>0</v>
      </c>
      <c r="D225" s="42">
        <f>COUNTIF(TotalPoints[[#This Row],[دور 1]:[دور 62]], "&gt;0")</f>
        <v>0</v>
      </c>
      <c r="E225" s="36">
        <f>IFERROR(VLOOKUP($A225,Round01[],5,FALSE), 0)</f>
        <v>0</v>
      </c>
      <c r="F225" s="36">
        <f>IFERROR(VLOOKUP($A225,Round02[],5,FALSE), 0)</f>
        <v>0</v>
      </c>
      <c r="G225" s="36">
        <f>IFERROR(VLOOKUP($A225,Round03[],5,FALSE), 0)</f>
        <v>0</v>
      </c>
      <c r="H225" s="36">
        <f>IFERROR(VLOOKUP($A225,Round04[],5,FALSE), 0)</f>
        <v>0</v>
      </c>
      <c r="I225" s="36">
        <f>IFERROR(VLOOKUP($A225,Round05[],5,FALSE), 0)</f>
        <v>0</v>
      </c>
      <c r="J225" s="36">
        <f>IFERROR(VLOOKUP($A225,Round06[],5,FALSE), 0)</f>
        <v>0</v>
      </c>
      <c r="K225" s="36">
        <f>IFERROR(VLOOKUP($A225,Round07[],5,FALSE), 0)</f>
        <v>0</v>
      </c>
      <c r="L225" s="36">
        <f>IFERROR(VLOOKUP($A225,Round08[],5,FALSE), 0)</f>
        <v>0</v>
      </c>
      <c r="M225" s="36">
        <f>IFERROR(VLOOKUP($A225,Round09[],5,FALSE), 0)</f>
        <v>0</v>
      </c>
      <c r="N225" s="36">
        <f>IFERROR(VLOOKUP($A225,Round10[],5,FALSE), 0)</f>
        <v>0</v>
      </c>
      <c r="O225" s="36">
        <f>IFERROR(VLOOKUP($A225,Round11[],5,FALSE), 0)</f>
        <v>0</v>
      </c>
      <c r="P225" s="36">
        <f>IFERROR(VLOOKUP($A225,Round12[],5,FALSE), 0)</f>
        <v>0</v>
      </c>
      <c r="Q225" s="36">
        <f>IFERROR(VLOOKUP($A225,Round13[],5,FALSE), 0)</f>
        <v>0</v>
      </c>
      <c r="R225" s="36">
        <f>IFERROR(VLOOKUP($A225,Round14[],5,FALSE), 0)</f>
        <v>0</v>
      </c>
      <c r="S225" s="36">
        <f>IFERROR(VLOOKUP($A225,Round15[],5,FALSE), 0)</f>
        <v>0</v>
      </c>
      <c r="T225" s="36">
        <f>IFERROR(VLOOKUP($A225,Round16[],5,FALSE), 0)</f>
        <v>0</v>
      </c>
      <c r="U225" s="36">
        <f>IFERROR(VLOOKUP($A225,Round17[],5,FALSE), 0)</f>
        <v>0</v>
      </c>
      <c r="V225" s="36">
        <f>IFERROR(VLOOKUP($A225,Round18[],5,FALSE), 0)</f>
        <v>0</v>
      </c>
      <c r="W225" s="36">
        <f>IFERROR(VLOOKUP($A225,Round19[],5,FALSE), 0)</f>
        <v>0</v>
      </c>
      <c r="X225" s="36">
        <f>IFERROR(VLOOKUP($A225,Round20[],5,FALSE), 0)</f>
        <v>0</v>
      </c>
      <c r="Y225" s="36">
        <f>IFERROR(VLOOKUP($A225,Round21[],5,FALSE), 0)</f>
        <v>0</v>
      </c>
      <c r="Z225" s="36">
        <f>IFERROR(VLOOKUP($A225,Round22[],5,FALSE), 0)</f>
        <v>0</v>
      </c>
      <c r="AA225" s="36">
        <f>IFERROR(VLOOKUP($A225,Round23[],5,FALSE), 0)</f>
        <v>0</v>
      </c>
      <c r="AB225" s="36">
        <f>IFERROR(VLOOKUP($A225,'دور 24'!$A$2:$E$41,5,FALSE), 0)</f>
        <v>0</v>
      </c>
      <c r="AC225" s="36">
        <f>IFERROR(VLOOKUP($A225,Round25[],5,FALSE), 0)</f>
        <v>0</v>
      </c>
      <c r="AD225" s="36">
        <f>IFERROR(VLOOKUP($A225,Round26[],5,FALSE), 0)</f>
        <v>0</v>
      </c>
      <c r="AE225" s="36">
        <f>IFERROR(VLOOKUP($A225,Round27[],5,FALSE), 0)</f>
        <v>0</v>
      </c>
      <c r="AF225" s="36">
        <f>IFERROR(VLOOKUP($A225,Round28[],5,FALSE), 0)</f>
        <v>0</v>
      </c>
      <c r="AG225" s="36">
        <f>IFERROR(VLOOKUP($A225,Round29[],5,FALSE), 0)</f>
        <v>0</v>
      </c>
      <c r="AH225" s="36">
        <f>IFERROR(VLOOKUP($A225,Round30[],5,FALSE), 0)</f>
        <v>0</v>
      </c>
      <c r="AI225" s="36">
        <f>IFERROR(VLOOKUP($A225,Round31[],5,FALSE), 0)</f>
        <v>0</v>
      </c>
      <c r="AJ225" s="36">
        <f>IFERROR(VLOOKUP($A225,Round32[],5,FALSE), 0)</f>
        <v>0</v>
      </c>
      <c r="AK225" s="36">
        <f>IFERROR(VLOOKUP($A225,Round33[],5,FALSE), 0)</f>
        <v>0</v>
      </c>
      <c r="AL225" s="36">
        <f>IFERROR(VLOOKUP($A225,Round34[],5,FALSE), 0)</f>
        <v>0</v>
      </c>
      <c r="AM225" s="36">
        <f>IFERROR(VLOOKUP($A225,Round35[],5,FALSE), 0)</f>
        <v>0</v>
      </c>
      <c r="AN225" s="36">
        <f>IFERROR(VLOOKUP($A225,Round36[],5,FALSE), 0)</f>
        <v>0</v>
      </c>
      <c r="AO225" s="36">
        <f>IFERROR(VLOOKUP($A225,Round37[],5,FALSE), 0)</f>
        <v>0</v>
      </c>
      <c r="AP225" s="36">
        <f>IFERROR(VLOOKUP($A225,Round38[],5,FALSE), 0)</f>
        <v>0</v>
      </c>
      <c r="AQ225" s="36">
        <f>IFERROR(VLOOKUP($A225,Round39[],5,FALSE), 0)</f>
        <v>0</v>
      </c>
      <c r="AR225" s="36">
        <f>IFERROR(VLOOKUP($A225,Round40[],5,FALSE), 0)</f>
        <v>0</v>
      </c>
      <c r="AS225" s="36">
        <f>IFERROR(VLOOKUP($A225,Round41[],5,FALSE), 0)</f>
        <v>0</v>
      </c>
      <c r="AT225" s="36">
        <f>IFERROR(VLOOKUP($A225,Round42[],5,FALSE), 0)</f>
        <v>0</v>
      </c>
      <c r="AU225" s="36">
        <f>IFERROR(VLOOKUP($A225,Round43[],5,FALSE), 0)</f>
        <v>0</v>
      </c>
      <c r="AV225" s="36">
        <f>IFERROR(VLOOKUP($A225,Round44[],5,FALSE), 0)</f>
        <v>0</v>
      </c>
      <c r="AW225" s="36">
        <f>IFERROR(VLOOKUP($A225,Round45[],5,FALSE), 0)</f>
        <v>0</v>
      </c>
      <c r="AX225" s="36">
        <f>IFERROR(VLOOKUP($A225,Round46[],5,FALSE), 0)</f>
        <v>0</v>
      </c>
      <c r="AY225" s="36">
        <f>IFERROR(VLOOKUP($A225,Round47[],5,FALSE), 0)</f>
        <v>0</v>
      </c>
      <c r="AZ225" s="36">
        <f>IFERROR(VLOOKUP($A225,Round48[],5,FALSE), 0)</f>
        <v>0</v>
      </c>
      <c r="BA225" s="36">
        <f>IFERROR(VLOOKUP($A225,Round49[],5,FALSE), 0)</f>
        <v>0</v>
      </c>
      <c r="BB225" s="36">
        <f>IFERROR(VLOOKUP($A225,Round50[],5,FALSE), 0)</f>
        <v>0</v>
      </c>
      <c r="BC225" s="36">
        <f>IFERROR(VLOOKUP($A225,Round51[],5,FALSE), 0)</f>
        <v>0</v>
      </c>
      <c r="BD225" s="36">
        <f>IFERROR(VLOOKUP($A225,Round52[],5,FALSE), 0)</f>
        <v>0</v>
      </c>
      <c r="BE225" s="36">
        <f>IFERROR(VLOOKUP($A225,Round53[],5,FALSE), 0)</f>
        <v>0</v>
      </c>
      <c r="BF225" s="36">
        <f>IFERROR(VLOOKUP($A225,Round54[],5,FALSE), 0)</f>
        <v>0</v>
      </c>
      <c r="BG225" s="36">
        <f>IFERROR(VLOOKUP($A225,Round55[],5,FALSE), 0)</f>
        <v>0</v>
      </c>
      <c r="BH225" s="36">
        <f>IFERROR(VLOOKUP($A225,Round56[],5,FALSE), 0)</f>
        <v>0</v>
      </c>
      <c r="BI225" s="36">
        <f>IFERROR(VLOOKUP($A225,Round57[],5,FALSE), 0)</f>
        <v>0</v>
      </c>
      <c r="BJ225" s="36">
        <f>IFERROR(VLOOKUP($A225,Round58[],5,FALSE), 0)</f>
        <v>0</v>
      </c>
      <c r="BK225" s="36">
        <f>IFERROR(VLOOKUP($A225,Round59[],5,FALSE), 0)</f>
        <v>0</v>
      </c>
      <c r="BL225" s="36">
        <f>IFERROR(VLOOKUP($A225,Round60[],5,FALSE), 0)</f>
        <v>0</v>
      </c>
      <c r="BM225" s="36">
        <f>IFERROR(VLOOKUP($A225,Round61[],5,FALSE), 0)</f>
        <v>0</v>
      </c>
      <c r="BN225" s="36">
        <f>IFERROR(VLOOKUP($A225,Round62[],5,FALSE), 0)</f>
        <v>0</v>
      </c>
    </row>
    <row r="226" spans="1:66" ht="22.5" x14ac:dyDescent="0.25">
      <c r="A226" s="1">
        <v>27225</v>
      </c>
      <c r="B226" s="39" t="s">
        <v>262</v>
      </c>
      <c r="C226" s="37">
        <f xml:space="preserve"> SUM(TotalPoints[[#This Row],[دور 1]:[دور 62]])</f>
        <v>0</v>
      </c>
      <c r="D226" s="42">
        <f>COUNTIF(TotalPoints[[#This Row],[دور 1]:[دور 62]], "&gt;0")</f>
        <v>0</v>
      </c>
      <c r="E226" s="36">
        <f>IFERROR(VLOOKUP($A226,Round01[],5,FALSE), 0)</f>
        <v>0</v>
      </c>
      <c r="F226" s="36">
        <f>IFERROR(VLOOKUP($A226,Round02[],5,FALSE), 0)</f>
        <v>0</v>
      </c>
      <c r="G226" s="36">
        <f>IFERROR(VLOOKUP($A226,Round03[],5,FALSE), 0)</f>
        <v>0</v>
      </c>
      <c r="H226" s="36">
        <f>IFERROR(VLOOKUP($A226,Round04[],5,FALSE), 0)</f>
        <v>0</v>
      </c>
      <c r="I226" s="36">
        <f>IFERROR(VLOOKUP($A226,Round05[],5,FALSE), 0)</f>
        <v>0</v>
      </c>
      <c r="J226" s="36">
        <f>IFERROR(VLOOKUP($A226,Round06[],5,FALSE), 0)</f>
        <v>0</v>
      </c>
      <c r="K226" s="36">
        <f>IFERROR(VLOOKUP($A226,Round07[],5,FALSE), 0)</f>
        <v>0</v>
      </c>
      <c r="L226" s="36">
        <f>IFERROR(VLOOKUP($A226,Round08[],5,FALSE), 0)</f>
        <v>0</v>
      </c>
      <c r="M226" s="36">
        <f>IFERROR(VLOOKUP($A226,Round09[],5,FALSE), 0)</f>
        <v>0</v>
      </c>
      <c r="N226" s="36">
        <f>IFERROR(VLOOKUP($A226,Round10[],5,FALSE), 0)</f>
        <v>0</v>
      </c>
      <c r="O226" s="36">
        <f>IFERROR(VLOOKUP($A226,Round11[],5,FALSE), 0)</f>
        <v>0</v>
      </c>
      <c r="P226" s="36">
        <f>IFERROR(VLOOKUP($A226,Round12[],5,FALSE), 0)</f>
        <v>0</v>
      </c>
      <c r="Q226" s="36">
        <f>IFERROR(VLOOKUP($A226,Round13[],5,FALSE), 0)</f>
        <v>0</v>
      </c>
      <c r="R226" s="36">
        <f>IFERROR(VLOOKUP($A226,Round14[],5,FALSE), 0)</f>
        <v>0</v>
      </c>
      <c r="S226" s="36">
        <f>IFERROR(VLOOKUP($A226,Round15[],5,FALSE), 0)</f>
        <v>0</v>
      </c>
      <c r="T226" s="36">
        <f>IFERROR(VLOOKUP($A226,Round16[],5,FALSE), 0)</f>
        <v>0</v>
      </c>
      <c r="U226" s="36">
        <f>IFERROR(VLOOKUP($A226,Round17[],5,FALSE), 0)</f>
        <v>0</v>
      </c>
      <c r="V226" s="36">
        <f>IFERROR(VLOOKUP($A226,Round18[],5,FALSE), 0)</f>
        <v>0</v>
      </c>
      <c r="W226" s="36">
        <f>IFERROR(VLOOKUP($A226,Round19[],5,FALSE), 0)</f>
        <v>0</v>
      </c>
      <c r="X226" s="36">
        <f>IFERROR(VLOOKUP($A226,Round20[],5,FALSE), 0)</f>
        <v>0</v>
      </c>
      <c r="Y226" s="36">
        <f>IFERROR(VLOOKUP($A226,Round21[],5,FALSE), 0)</f>
        <v>0</v>
      </c>
      <c r="Z226" s="36">
        <f>IFERROR(VLOOKUP($A226,Round22[],5,FALSE), 0)</f>
        <v>0</v>
      </c>
      <c r="AA226" s="36">
        <f>IFERROR(VLOOKUP($A226,Round23[],5,FALSE), 0)</f>
        <v>0</v>
      </c>
      <c r="AB226" s="36">
        <f>IFERROR(VLOOKUP($A226,'دور 24'!$A$2:$E$41,5,FALSE), 0)</f>
        <v>0</v>
      </c>
      <c r="AC226" s="36">
        <f>IFERROR(VLOOKUP($A226,Round25[],5,FALSE), 0)</f>
        <v>0</v>
      </c>
      <c r="AD226" s="36">
        <f>IFERROR(VLOOKUP($A226,Round26[],5,FALSE), 0)</f>
        <v>0</v>
      </c>
      <c r="AE226" s="36">
        <f>IFERROR(VLOOKUP($A226,Round27[],5,FALSE), 0)</f>
        <v>0</v>
      </c>
      <c r="AF226" s="36">
        <f>IFERROR(VLOOKUP($A226,Round28[],5,FALSE), 0)</f>
        <v>0</v>
      </c>
      <c r="AG226" s="36">
        <f>IFERROR(VLOOKUP($A226,Round29[],5,FALSE), 0)</f>
        <v>0</v>
      </c>
      <c r="AH226" s="36">
        <f>IFERROR(VLOOKUP($A226,Round30[],5,FALSE), 0)</f>
        <v>0</v>
      </c>
      <c r="AI226" s="36">
        <f>IFERROR(VLOOKUP($A226,Round31[],5,FALSE), 0)</f>
        <v>0</v>
      </c>
      <c r="AJ226" s="36">
        <f>IFERROR(VLOOKUP($A226,Round32[],5,FALSE), 0)</f>
        <v>0</v>
      </c>
      <c r="AK226" s="36">
        <f>IFERROR(VLOOKUP($A226,Round33[],5,FALSE), 0)</f>
        <v>0</v>
      </c>
      <c r="AL226" s="36">
        <f>IFERROR(VLOOKUP($A226,Round34[],5,FALSE), 0)</f>
        <v>0</v>
      </c>
      <c r="AM226" s="36">
        <f>IFERROR(VLOOKUP($A226,Round35[],5,FALSE), 0)</f>
        <v>0</v>
      </c>
      <c r="AN226" s="36">
        <f>IFERROR(VLOOKUP($A226,Round36[],5,FALSE), 0)</f>
        <v>0</v>
      </c>
      <c r="AO226" s="36">
        <f>IFERROR(VLOOKUP($A226,Round37[],5,FALSE), 0)</f>
        <v>0</v>
      </c>
      <c r="AP226" s="36">
        <f>IFERROR(VLOOKUP($A226,Round38[],5,FALSE), 0)</f>
        <v>0</v>
      </c>
      <c r="AQ226" s="36">
        <f>IFERROR(VLOOKUP($A226,Round39[],5,FALSE), 0)</f>
        <v>0</v>
      </c>
      <c r="AR226" s="36">
        <f>IFERROR(VLOOKUP($A226,Round40[],5,FALSE), 0)</f>
        <v>0</v>
      </c>
      <c r="AS226" s="36">
        <f>IFERROR(VLOOKUP($A226,Round41[],5,FALSE), 0)</f>
        <v>0</v>
      </c>
      <c r="AT226" s="36">
        <f>IFERROR(VLOOKUP($A226,Round42[],5,FALSE), 0)</f>
        <v>0</v>
      </c>
      <c r="AU226" s="36">
        <f>IFERROR(VLOOKUP($A226,Round43[],5,FALSE), 0)</f>
        <v>0</v>
      </c>
      <c r="AV226" s="36">
        <f>IFERROR(VLOOKUP($A226,Round44[],5,FALSE), 0)</f>
        <v>0</v>
      </c>
      <c r="AW226" s="36">
        <f>IFERROR(VLOOKUP($A226,Round45[],5,FALSE), 0)</f>
        <v>0</v>
      </c>
      <c r="AX226" s="36">
        <f>IFERROR(VLOOKUP($A226,Round46[],5,FALSE), 0)</f>
        <v>0</v>
      </c>
      <c r="AY226" s="36">
        <f>IFERROR(VLOOKUP($A226,Round47[],5,FALSE), 0)</f>
        <v>0</v>
      </c>
      <c r="AZ226" s="36">
        <f>IFERROR(VLOOKUP($A226,Round48[],5,FALSE), 0)</f>
        <v>0</v>
      </c>
      <c r="BA226" s="36">
        <f>IFERROR(VLOOKUP($A226,Round49[],5,FALSE), 0)</f>
        <v>0</v>
      </c>
      <c r="BB226" s="36">
        <f>IFERROR(VLOOKUP($A226,Round50[],5,FALSE), 0)</f>
        <v>0</v>
      </c>
      <c r="BC226" s="36">
        <f>IFERROR(VLOOKUP($A226,Round51[],5,FALSE), 0)</f>
        <v>0</v>
      </c>
      <c r="BD226" s="36">
        <f>IFERROR(VLOOKUP($A226,Round52[],5,FALSE), 0)</f>
        <v>0</v>
      </c>
      <c r="BE226" s="36">
        <f>IFERROR(VLOOKUP($A226,Round53[],5,FALSE), 0)</f>
        <v>0</v>
      </c>
      <c r="BF226" s="36">
        <f>IFERROR(VLOOKUP($A226,Round54[],5,FALSE), 0)</f>
        <v>0</v>
      </c>
      <c r="BG226" s="36">
        <f>IFERROR(VLOOKUP($A226,Round55[],5,FALSE), 0)</f>
        <v>0</v>
      </c>
      <c r="BH226" s="36">
        <f>IFERROR(VLOOKUP($A226,Round56[],5,FALSE), 0)</f>
        <v>0</v>
      </c>
      <c r="BI226" s="36">
        <f>IFERROR(VLOOKUP($A226,Round57[],5,FALSE), 0)</f>
        <v>0</v>
      </c>
      <c r="BJ226" s="36">
        <f>IFERROR(VLOOKUP($A226,Round58[],5,FALSE), 0)</f>
        <v>0</v>
      </c>
      <c r="BK226" s="36">
        <f>IFERROR(VLOOKUP($A226,Round59[],5,FALSE), 0)</f>
        <v>0</v>
      </c>
      <c r="BL226" s="36">
        <f>IFERROR(VLOOKUP($A226,Round60[],5,FALSE), 0)</f>
        <v>0</v>
      </c>
      <c r="BM226" s="36">
        <f>IFERROR(VLOOKUP($A226,Round61[],5,FALSE), 0)</f>
        <v>0</v>
      </c>
      <c r="BN226" s="36">
        <f>IFERROR(VLOOKUP($A226,Round62[],5,FALSE), 0)</f>
        <v>0</v>
      </c>
    </row>
    <row r="227" spans="1:66" ht="22.5" x14ac:dyDescent="0.25">
      <c r="A227" s="1">
        <v>29114</v>
      </c>
      <c r="B227" s="39" t="s">
        <v>273</v>
      </c>
      <c r="C227" s="37">
        <f xml:space="preserve"> SUM(TotalPoints[[#This Row],[دور 1]:[دور 62]])</f>
        <v>0</v>
      </c>
      <c r="D227" s="42">
        <f>COUNTIF(TotalPoints[[#This Row],[دور 1]:[دور 62]], "&gt;0")</f>
        <v>0</v>
      </c>
      <c r="E227" s="36">
        <f>IFERROR(VLOOKUP($A227,Round01[],5,FALSE), 0)</f>
        <v>0</v>
      </c>
      <c r="F227" s="36">
        <f>IFERROR(VLOOKUP($A227,Round02[],5,FALSE), 0)</f>
        <v>0</v>
      </c>
      <c r="G227" s="36">
        <f>IFERROR(VLOOKUP($A227,Round03[],5,FALSE), 0)</f>
        <v>0</v>
      </c>
      <c r="H227" s="36">
        <f>IFERROR(VLOOKUP($A227,Round04[],5,FALSE), 0)</f>
        <v>0</v>
      </c>
      <c r="I227" s="36">
        <f>IFERROR(VLOOKUP($A227,Round05[],5,FALSE), 0)</f>
        <v>0</v>
      </c>
      <c r="J227" s="36">
        <f>IFERROR(VLOOKUP($A227,Round06[],5,FALSE), 0)</f>
        <v>0</v>
      </c>
      <c r="K227" s="36">
        <f>IFERROR(VLOOKUP($A227,Round07[],5,FALSE), 0)</f>
        <v>0</v>
      </c>
      <c r="L227" s="36">
        <f>IFERROR(VLOOKUP($A227,Round08[],5,FALSE), 0)</f>
        <v>0</v>
      </c>
      <c r="M227" s="36">
        <f>IFERROR(VLOOKUP($A227,Round09[],5,FALSE), 0)</f>
        <v>0</v>
      </c>
      <c r="N227" s="36">
        <f>IFERROR(VLOOKUP($A227,Round10[],5,FALSE), 0)</f>
        <v>0</v>
      </c>
      <c r="O227" s="36">
        <f>IFERROR(VLOOKUP($A227,Round11[],5,FALSE), 0)</f>
        <v>0</v>
      </c>
      <c r="P227" s="36">
        <f>IFERROR(VLOOKUP($A227,Round12[],5,FALSE), 0)</f>
        <v>0</v>
      </c>
      <c r="Q227" s="36">
        <f>IFERROR(VLOOKUP($A227,Round13[],5,FALSE), 0)</f>
        <v>0</v>
      </c>
      <c r="R227" s="36">
        <f>IFERROR(VLOOKUP($A227,Round14[],5,FALSE), 0)</f>
        <v>0</v>
      </c>
      <c r="S227" s="36">
        <f>IFERROR(VLOOKUP($A227,Round15[],5,FALSE), 0)</f>
        <v>0</v>
      </c>
      <c r="T227" s="36">
        <f>IFERROR(VLOOKUP($A227,Round16[],5,FALSE), 0)</f>
        <v>0</v>
      </c>
      <c r="U227" s="36">
        <f>IFERROR(VLOOKUP($A227,Round17[],5,FALSE), 0)</f>
        <v>0</v>
      </c>
      <c r="V227" s="36">
        <f>IFERROR(VLOOKUP($A227,Round18[],5,FALSE), 0)</f>
        <v>0</v>
      </c>
      <c r="W227" s="36">
        <f>IFERROR(VLOOKUP($A227,Round19[],5,FALSE), 0)</f>
        <v>0</v>
      </c>
      <c r="X227" s="36">
        <f>IFERROR(VLOOKUP($A227,Round20[],5,FALSE), 0)</f>
        <v>0</v>
      </c>
      <c r="Y227" s="36">
        <f>IFERROR(VLOOKUP($A227,Round21[],5,FALSE), 0)</f>
        <v>0</v>
      </c>
      <c r="Z227" s="36">
        <f>IFERROR(VLOOKUP($A227,Round22[],5,FALSE), 0)</f>
        <v>0</v>
      </c>
      <c r="AA227" s="36">
        <f>IFERROR(VLOOKUP($A227,Round23[],5,FALSE), 0)</f>
        <v>0</v>
      </c>
      <c r="AB227" s="36">
        <f>IFERROR(VLOOKUP($A227,'دور 24'!$A$2:$E$41,5,FALSE), 0)</f>
        <v>0</v>
      </c>
      <c r="AC227" s="36">
        <f>IFERROR(VLOOKUP($A227,Round25[],5,FALSE), 0)</f>
        <v>0</v>
      </c>
      <c r="AD227" s="36">
        <f>IFERROR(VLOOKUP($A227,Round26[],5,FALSE), 0)</f>
        <v>0</v>
      </c>
      <c r="AE227" s="36">
        <f>IFERROR(VLOOKUP($A227,Round27[],5,FALSE), 0)</f>
        <v>0</v>
      </c>
      <c r="AF227" s="36">
        <f>IFERROR(VLOOKUP($A227,Round28[],5,FALSE), 0)</f>
        <v>0</v>
      </c>
      <c r="AG227" s="36">
        <f>IFERROR(VLOOKUP($A227,Round29[],5,FALSE), 0)</f>
        <v>0</v>
      </c>
      <c r="AH227" s="36">
        <f>IFERROR(VLOOKUP($A227,Round30[],5,FALSE), 0)</f>
        <v>0</v>
      </c>
      <c r="AI227" s="36">
        <f>IFERROR(VLOOKUP($A227,Round31[],5,FALSE), 0)</f>
        <v>0</v>
      </c>
      <c r="AJ227" s="36">
        <f>IFERROR(VLOOKUP($A227,Round32[],5,FALSE), 0)</f>
        <v>0</v>
      </c>
      <c r="AK227" s="36">
        <f>IFERROR(VLOOKUP($A227,Round33[],5,FALSE), 0)</f>
        <v>0</v>
      </c>
      <c r="AL227" s="36">
        <f>IFERROR(VLOOKUP($A227,Round34[],5,FALSE), 0)</f>
        <v>0</v>
      </c>
      <c r="AM227" s="36">
        <f>IFERROR(VLOOKUP($A227,Round35[],5,FALSE), 0)</f>
        <v>0</v>
      </c>
      <c r="AN227" s="36">
        <f>IFERROR(VLOOKUP($A227,Round36[],5,FALSE), 0)</f>
        <v>0</v>
      </c>
      <c r="AO227" s="36">
        <f>IFERROR(VLOOKUP($A227,Round37[],5,FALSE), 0)</f>
        <v>0</v>
      </c>
      <c r="AP227" s="36">
        <f>IFERROR(VLOOKUP($A227,Round38[],5,FALSE), 0)</f>
        <v>0</v>
      </c>
      <c r="AQ227" s="36">
        <f>IFERROR(VLOOKUP($A227,Round39[],5,FALSE), 0)</f>
        <v>0</v>
      </c>
      <c r="AR227" s="36">
        <f>IFERROR(VLOOKUP($A227,Round40[],5,FALSE), 0)</f>
        <v>0</v>
      </c>
      <c r="AS227" s="36">
        <f>IFERROR(VLOOKUP($A227,Round41[],5,FALSE), 0)</f>
        <v>0</v>
      </c>
      <c r="AT227" s="36">
        <f>IFERROR(VLOOKUP($A227,Round42[],5,FALSE), 0)</f>
        <v>0</v>
      </c>
      <c r="AU227" s="36">
        <f>IFERROR(VLOOKUP($A227,Round43[],5,FALSE), 0)</f>
        <v>0</v>
      </c>
      <c r="AV227" s="36">
        <f>IFERROR(VLOOKUP($A227,Round44[],5,FALSE), 0)</f>
        <v>0</v>
      </c>
      <c r="AW227" s="36">
        <f>IFERROR(VLOOKUP($A227,Round45[],5,FALSE), 0)</f>
        <v>0</v>
      </c>
      <c r="AX227" s="36">
        <f>IFERROR(VLOOKUP($A227,Round46[],5,FALSE), 0)</f>
        <v>0</v>
      </c>
      <c r="AY227" s="36">
        <f>IFERROR(VLOOKUP($A227,Round47[],5,FALSE), 0)</f>
        <v>0</v>
      </c>
      <c r="AZ227" s="36">
        <f>IFERROR(VLOOKUP($A227,Round48[],5,FALSE), 0)</f>
        <v>0</v>
      </c>
      <c r="BA227" s="36">
        <f>IFERROR(VLOOKUP($A227,Round49[],5,FALSE), 0)</f>
        <v>0</v>
      </c>
      <c r="BB227" s="36">
        <f>IFERROR(VLOOKUP($A227,Round50[],5,FALSE), 0)</f>
        <v>0</v>
      </c>
      <c r="BC227" s="36">
        <f>IFERROR(VLOOKUP($A227,Round51[],5,FALSE), 0)</f>
        <v>0</v>
      </c>
      <c r="BD227" s="36">
        <f>IFERROR(VLOOKUP($A227,Round52[],5,FALSE), 0)</f>
        <v>0</v>
      </c>
      <c r="BE227" s="36">
        <f>IFERROR(VLOOKUP($A227,Round53[],5,FALSE), 0)</f>
        <v>0</v>
      </c>
      <c r="BF227" s="36">
        <f>IFERROR(VLOOKUP($A227,Round54[],5,FALSE), 0)</f>
        <v>0</v>
      </c>
      <c r="BG227" s="36">
        <f>IFERROR(VLOOKUP($A227,Round55[],5,FALSE), 0)</f>
        <v>0</v>
      </c>
      <c r="BH227" s="36">
        <f>IFERROR(VLOOKUP($A227,Round56[],5,FALSE), 0)</f>
        <v>0</v>
      </c>
      <c r="BI227" s="36">
        <f>IFERROR(VLOOKUP($A227,Round57[],5,FALSE), 0)</f>
        <v>0</v>
      </c>
      <c r="BJ227" s="36">
        <f>IFERROR(VLOOKUP($A227,Round58[],5,FALSE), 0)</f>
        <v>0</v>
      </c>
      <c r="BK227" s="36">
        <f>IFERROR(VLOOKUP($A227,Round59[],5,FALSE), 0)</f>
        <v>0</v>
      </c>
      <c r="BL227" s="36">
        <f>IFERROR(VLOOKUP($A227,Round60[],5,FALSE), 0)</f>
        <v>0</v>
      </c>
      <c r="BM227" s="36">
        <f>IFERROR(VLOOKUP($A227,Round61[],5,FALSE), 0)</f>
        <v>0</v>
      </c>
      <c r="BN227" s="36">
        <f>IFERROR(VLOOKUP($A227,Round62[],5,FALSE), 0)</f>
        <v>0</v>
      </c>
    </row>
    <row r="228" spans="1:66" ht="22.5" x14ac:dyDescent="0.25">
      <c r="A228" s="1">
        <v>23716</v>
      </c>
      <c r="B228" s="39" t="s">
        <v>274</v>
      </c>
      <c r="C228" s="37">
        <f xml:space="preserve"> SUM(TotalPoints[[#This Row],[دور 1]:[دور 62]])</f>
        <v>0</v>
      </c>
      <c r="D228" s="42">
        <f>COUNTIF(TotalPoints[[#This Row],[دور 1]:[دور 62]], "&gt;0")</f>
        <v>0</v>
      </c>
      <c r="E228" s="36">
        <f>IFERROR(VLOOKUP($A228,Round01[],5,FALSE), 0)</f>
        <v>0</v>
      </c>
      <c r="F228" s="36">
        <f>IFERROR(VLOOKUP($A228,Round02[],5,FALSE), 0)</f>
        <v>0</v>
      </c>
      <c r="G228" s="36">
        <f>IFERROR(VLOOKUP($A228,Round03[],5,FALSE), 0)</f>
        <v>0</v>
      </c>
      <c r="H228" s="36">
        <f>IFERROR(VLOOKUP($A228,Round04[],5,FALSE), 0)</f>
        <v>0</v>
      </c>
      <c r="I228" s="36">
        <f>IFERROR(VLOOKUP($A228,Round05[],5,FALSE), 0)</f>
        <v>0</v>
      </c>
      <c r="J228" s="36">
        <f>IFERROR(VLOOKUP($A228,Round06[],5,FALSE), 0)</f>
        <v>0</v>
      </c>
      <c r="K228" s="36">
        <f>IFERROR(VLOOKUP($A228,Round07[],5,FALSE), 0)</f>
        <v>0</v>
      </c>
      <c r="L228" s="36">
        <f>IFERROR(VLOOKUP($A228,Round08[],5,FALSE), 0)</f>
        <v>0</v>
      </c>
      <c r="M228" s="36">
        <f>IFERROR(VLOOKUP($A228,Round09[],5,FALSE), 0)</f>
        <v>0</v>
      </c>
      <c r="N228" s="36">
        <f>IFERROR(VLOOKUP($A228,Round10[],5,FALSE), 0)</f>
        <v>0</v>
      </c>
      <c r="O228" s="36">
        <f>IFERROR(VLOOKUP($A228,Round11[],5,FALSE), 0)</f>
        <v>0</v>
      </c>
      <c r="P228" s="36">
        <f>IFERROR(VLOOKUP($A228,Round12[],5,FALSE), 0)</f>
        <v>0</v>
      </c>
      <c r="Q228" s="36">
        <f>IFERROR(VLOOKUP($A228,Round13[],5,FALSE), 0)</f>
        <v>0</v>
      </c>
      <c r="R228" s="36">
        <f>IFERROR(VLOOKUP($A228,Round14[],5,FALSE), 0)</f>
        <v>0</v>
      </c>
      <c r="S228" s="36">
        <f>IFERROR(VLOOKUP($A228,Round15[],5,FALSE), 0)</f>
        <v>0</v>
      </c>
      <c r="T228" s="36">
        <f>IFERROR(VLOOKUP($A228,Round16[],5,FALSE), 0)</f>
        <v>0</v>
      </c>
      <c r="U228" s="36">
        <f>IFERROR(VLOOKUP($A228,Round17[],5,FALSE), 0)</f>
        <v>0</v>
      </c>
      <c r="V228" s="36">
        <f>IFERROR(VLOOKUP($A228,Round18[],5,FALSE), 0)</f>
        <v>0</v>
      </c>
      <c r="W228" s="36">
        <f>IFERROR(VLOOKUP($A228,Round19[],5,FALSE), 0)</f>
        <v>0</v>
      </c>
      <c r="X228" s="36">
        <f>IFERROR(VLOOKUP($A228,Round20[],5,FALSE), 0)</f>
        <v>0</v>
      </c>
      <c r="Y228" s="36">
        <f>IFERROR(VLOOKUP($A228,Round21[],5,FALSE), 0)</f>
        <v>0</v>
      </c>
      <c r="Z228" s="36">
        <f>IFERROR(VLOOKUP($A228,Round22[],5,FALSE), 0)</f>
        <v>0</v>
      </c>
      <c r="AA228" s="36">
        <f>IFERROR(VLOOKUP($A228,Round23[],5,FALSE), 0)</f>
        <v>0</v>
      </c>
      <c r="AB228" s="36">
        <f>IFERROR(VLOOKUP($A228,'دور 24'!$A$2:$E$41,5,FALSE), 0)</f>
        <v>0</v>
      </c>
      <c r="AC228" s="36">
        <f>IFERROR(VLOOKUP($A228,Round25[],5,FALSE), 0)</f>
        <v>0</v>
      </c>
      <c r="AD228" s="36">
        <f>IFERROR(VLOOKUP($A228,Round26[],5,FALSE), 0)</f>
        <v>0</v>
      </c>
      <c r="AE228" s="36">
        <f>IFERROR(VLOOKUP($A228,Round27[],5,FALSE), 0)</f>
        <v>0</v>
      </c>
      <c r="AF228" s="36">
        <f>IFERROR(VLOOKUP($A228,Round28[],5,FALSE), 0)</f>
        <v>0</v>
      </c>
      <c r="AG228" s="36">
        <f>IFERROR(VLOOKUP($A228,Round29[],5,FALSE), 0)</f>
        <v>0</v>
      </c>
      <c r="AH228" s="36">
        <f>IFERROR(VLOOKUP($A228,Round30[],5,FALSE), 0)</f>
        <v>0</v>
      </c>
      <c r="AI228" s="36">
        <f>IFERROR(VLOOKUP($A228,Round31[],5,FALSE), 0)</f>
        <v>0</v>
      </c>
      <c r="AJ228" s="36">
        <f>IFERROR(VLOOKUP($A228,Round32[],5,FALSE), 0)</f>
        <v>0</v>
      </c>
      <c r="AK228" s="36">
        <f>IFERROR(VLOOKUP($A228,Round33[],5,FALSE), 0)</f>
        <v>0</v>
      </c>
      <c r="AL228" s="36">
        <f>IFERROR(VLOOKUP($A228,Round34[],5,FALSE), 0)</f>
        <v>0</v>
      </c>
      <c r="AM228" s="36">
        <f>IFERROR(VLOOKUP($A228,Round35[],5,FALSE), 0)</f>
        <v>0</v>
      </c>
      <c r="AN228" s="36">
        <f>IFERROR(VLOOKUP($A228,Round36[],5,FALSE), 0)</f>
        <v>0</v>
      </c>
      <c r="AO228" s="36">
        <f>IFERROR(VLOOKUP($A228,Round37[],5,FALSE), 0)</f>
        <v>0</v>
      </c>
      <c r="AP228" s="36">
        <f>IFERROR(VLOOKUP($A228,Round38[],5,FALSE), 0)</f>
        <v>0</v>
      </c>
      <c r="AQ228" s="36">
        <f>IFERROR(VLOOKUP($A228,Round39[],5,FALSE), 0)</f>
        <v>0</v>
      </c>
      <c r="AR228" s="36">
        <f>IFERROR(VLOOKUP($A228,Round40[],5,FALSE), 0)</f>
        <v>0</v>
      </c>
      <c r="AS228" s="36">
        <f>IFERROR(VLOOKUP($A228,Round41[],5,FALSE), 0)</f>
        <v>0</v>
      </c>
      <c r="AT228" s="36">
        <f>IFERROR(VLOOKUP($A228,Round42[],5,FALSE), 0)</f>
        <v>0</v>
      </c>
      <c r="AU228" s="36">
        <f>IFERROR(VLOOKUP($A228,Round43[],5,FALSE), 0)</f>
        <v>0</v>
      </c>
      <c r="AV228" s="36">
        <f>IFERROR(VLOOKUP($A228,Round44[],5,FALSE), 0)</f>
        <v>0</v>
      </c>
      <c r="AW228" s="36">
        <f>IFERROR(VLOOKUP($A228,Round45[],5,FALSE), 0)</f>
        <v>0</v>
      </c>
      <c r="AX228" s="36">
        <f>IFERROR(VLOOKUP($A228,Round46[],5,FALSE), 0)</f>
        <v>0</v>
      </c>
      <c r="AY228" s="36">
        <f>IFERROR(VLOOKUP($A228,Round47[],5,FALSE), 0)</f>
        <v>0</v>
      </c>
      <c r="AZ228" s="36">
        <f>IFERROR(VLOOKUP($A228,Round48[],5,FALSE), 0)</f>
        <v>0</v>
      </c>
      <c r="BA228" s="36">
        <f>IFERROR(VLOOKUP($A228,Round49[],5,FALSE), 0)</f>
        <v>0</v>
      </c>
      <c r="BB228" s="36">
        <f>IFERROR(VLOOKUP($A228,Round50[],5,FALSE), 0)</f>
        <v>0</v>
      </c>
      <c r="BC228" s="36">
        <f>IFERROR(VLOOKUP($A228,Round51[],5,FALSE), 0)</f>
        <v>0</v>
      </c>
      <c r="BD228" s="36">
        <f>IFERROR(VLOOKUP($A228,Round52[],5,FALSE), 0)</f>
        <v>0</v>
      </c>
      <c r="BE228" s="36">
        <f>IFERROR(VLOOKUP($A228,Round53[],5,FALSE), 0)</f>
        <v>0</v>
      </c>
      <c r="BF228" s="36">
        <f>IFERROR(VLOOKUP($A228,Round54[],5,FALSE), 0)</f>
        <v>0</v>
      </c>
      <c r="BG228" s="36">
        <f>IFERROR(VLOOKUP($A228,Round55[],5,FALSE), 0)</f>
        <v>0</v>
      </c>
      <c r="BH228" s="36">
        <f>IFERROR(VLOOKUP($A228,Round56[],5,FALSE), 0)</f>
        <v>0</v>
      </c>
      <c r="BI228" s="36">
        <f>IFERROR(VLOOKUP($A228,Round57[],5,FALSE), 0)</f>
        <v>0</v>
      </c>
      <c r="BJ228" s="36">
        <f>IFERROR(VLOOKUP($A228,Round58[],5,FALSE), 0)</f>
        <v>0</v>
      </c>
      <c r="BK228" s="36">
        <f>IFERROR(VLOOKUP($A228,Round59[],5,FALSE), 0)</f>
        <v>0</v>
      </c>
      <c r="BL228" s="36">
        <f>IFERROR(VLOOKUP($A228,Round60[],5,FALSE), 0)</f>
        <v>0</v>
      </c>
      <c r="BM228" s="36">
        <f>IFERROR(VLOOKUP($A228,Round61[],5,FALSE), 0)</f>
        <v>0</v>
      </c>
      <c r="BN228" s="36">
        <f>IFERROR(VLOOKUP($A228,Round62[],5,FALSE), 0)</f>
        <v>0</v>
      </c>
    </row>
    <row r="229" spans="1:66" ht="22.5" x14ac:dyDescent="0.25">
      <c r="A229" s="1" t="s">
        <v>304</v>
      </c>
      <c r="C229" s="40">
        <f>SUBTOTAL(101,TotalPoints[مجموع امتیاز])</f>
        <v>19.56387665198238</v>
      </c>
      <c r="D229" s="40"/>
      <c r="BN229" s="1">
        <f>SUBTOTAL(109,TotalPoints[دور 62])</f>
        <v>53</v>
      </c>
    </row>
  </sheetData>
  <conditionalFormatting sqref="A1:A228 A230:A1048576">
    <cfRule type="duplicateValues" dxfId="807" priority="566"/>
  </conditionalFormatting>
  <conditionalFormatting sqref="A122:A128">
    <cfRule type="duplicateValues" dxfId="806" priority="565"/>
  </conditionalFormatting>
  <conditionalFormatting sqref="A126">
    <cfRule type="duplicateValues" dxfId="805" priority="564"/>
  </conditionalFormatting>
  <conditionalFormatting sqref="B126">
    <cfRule type="duplicateValues" dxfId="804" priority="563"/>
  </conditionalFormatting>
  <conditionalFormatting sqref="A129:A141">
    <cfRule type="duplicateValues" dxfId="803" priority="562"/>
  </conditionalFormatting>
  <conditionalFormatting sqref="A135:A141">
    <cfRule type="duplicateValues" dxfId="802" priority="561"/>
  </conditionalFormatting>
  <conditionalFormatting sqref="A139">
    <cfRule type="duplicateValues" dxfId="801" priority="560"/>
  </conditionalFormatting>
  <conditionalFormatting sqref="B139">
    <cfRule type="duplicateValues" dxfId="800" priority="559"/>
  </conditionalFormatting>
  <conditionalFormatting sqref="A142:A143">
    <cfRule type="duplicateValues" dxfId="799" priority="558"/>
  </conditionalFormatting>
  <conditionalFormatting sqref="A142:A143">
    <cfRule type="duplicateValues" dxfId="798" priority="557"/>
  </conditionalFormatting>
  <conditionalFormatting sqref="A142:A143">
    <cfRule type="duplicateValues" dxfId="797" priority="556"/>
  </conditionalFormatting>
  <conditionalFormatting sqref="A144:A145">
    <cfRule type="duplicateValues" dxfId="796" priority="555"/>
  </conditionalFormatting>
  <conditionalFormatting sqref="A144:A145">
    <cfRule type="duplicateValues" dxfId="795" priority="554"/>
  </conditionalFormatting>
  <conditionalFormatting sqref="A144:A145">
    <cfRule type="duplicateValues" dxfId="794" priority="553"/>
  </conditionalFormatting>
  <conditionalFormatting sqref="A146:A147">
    <cfRule type="duplicateValues" dxfId="793" priority="552"/>
  </conditionalFormatting>
  <conditionalFormatting sqref="A146:A147">
    <cfRule type="duplicateValues" dxfId="792" priority="551"/>
  </conditionalFormatting>
  <conditionalFormatting sqref="A146:A147">
    <cfRule type="duplicateValues" dxfId="791" priority="550"/>
  </conditionalFormatting>
  <conditionalFormatting sqref="B146">
    <cfRule type="duplicateValues" dxfId="790" priority="549"/>
  </conditionalFormatting>
  <conditionalFormatting sqref="A148">
    <cfRule type="duplicateValues" dxfId="789" priority="548"/>
  </conditionalFormatting>
  <conditionalFormatting sqref="A148">
    <cfRule type="duplicateValues" dxfId="788" priority="547"/>
  </conditionalFormatting>
  <conditionalFormatting sqref="A148">
    <cfRule type="duplicateValues" dxfId="787" priority="546"/>
  </conditionalFormatting>
  <conditionalFormatting sqref="A148">
    <cfRule type="duplicateValues" dxfId="786" priority="545"/>
  </conditionalFormatting>
  <conditionalFormatting sqref="A149:A150">
    <cfRule type="duplicateValues" dxfId="785" priority="544"/>
  </conditionalFormatting>
  <conditionalFormatting sqref="A149">
    <cfRule type="duplicateValues" dxfId="784" priority="543"/>
  </conditionalFormatting>
  <conditionalFormatting sqref="A149">
    <cfRule type="duplicateValues" dxfId="783" priority="542"/>
  </conditionalFormatting>
  <conditionalFormatting sqref="A149">
    <cfRule type="duplicateValues" dxfId="782" priority="541"/>
  </conditionalFormatting>
  <conditionalFormatting sqref="A150">
    <cfRule type="duplicateValues" dxfId="781" priority="540"/>
  </conditionalFormatting>
  <conditionalFormatting sqref="A150">
    <cfRule type="duplicateValues" dxfId="780" priority="539"/>
  </conditionalFormatting>
  <conditionalFormatting sqref="A150">
    <cfRule type="duplicateValues" dxfId="779" priority="538"/>
  </conditionalFormatting>
  <conditionalFormatting sqref="A150">
    <cfRule type="duplicateValues" dxfId="778" priority="537"/>
  </conditionalFormatting>
  <conditionalFormatting sqref="A151:A152">
    <cfRule type="duplicateValues" dxfId="777" priority="536"/>
  </conditionalFormatting>
  <conditionalFormatting sqref="A151">
    <cfRule type="duplicateValues" dxfId="776" priority="535"/>
  </conditionalFormatting>
  <conditionalFormatting sqref="A151">
    <cfRule type="duplicateValues" dxfId="775" priority="534"/>
  </conditionalFormatting>
  <conditionalFormatting sqref="A151">
    <cfRule type="duplicateValues" dxfId="774" priority="533"/>
  </conditionalFormatting>
  <conditionalFormatting sqref="A152">
    <cfRule type="duplicateValues" dxfId="773" priority="532"/>
  </conditionalFormatting>
  <conditionalFormatting sqref="A152">
    <cfRule type="duplicateValues" dxfId="772" priority="531"/>
  </conditionalFormatting>
  <conditionalFormatting sqref="A152">
    <cfRule type="duplicateValues" dxfId="771" priority="530"/>
  </conditionalFormatting>
  <conditionalFormatting sqref="A152">
    <cfRule type="duplicateValues" dxfId="770" priority="529"/>
  </conditionalFormatting>
  <conditionalFormatting sqref="B147">
    <cfRule type="duplicateValues" dxfId="769" priority="528"/>
  </conditionalFormatting>
  <conditionalFormatting sqref="A153">
    <cfRule type="duplicateValues" dxfId="768" priority="527"/>
  </conditionalFormatting>
  <conditionalFormatting sqref="A153">
    <cfRule type="duplicateValues" dxfId="767" priority="526"/>
  </conditionalFormatting>
  <conditionalFormatting sqref="A153">
    <cfRule type="duplicateValues" dxfId="766" priority="525"/>
  </conditionalFormatting>
  <conditionalFormatting sqref="A153">
    <cfRule type="duplicateValues" dxfId="765" priority="524"/>
  </conditionalFormatting>
  <conditionalFormatting sqref="A153">
    <cfRule type="duplicateValues" dxfId="764" priority="523"/>
  </conditionalFormatting>
  <conditionalFormatting sqref="A153">
    <cfRule type="duplicateValues" dxfId="763" priority="522"/>
  </conditionalFormatting>
  <conditionalFormatting sqref="A154:A155">
    <cfRule type="duplicateValues" dxfId="762" priority="521"/>
  </conditionalFormatting>
  <conditionalFormatting sqref="A154">
    <cfRule type="duplicateValues" dxfId="761" priority="520"/>
  </conditionalFormatting>
  <conditionalFormatting sqref="A154">
    <cfRule type="duplicateValues" dxfId="760" priority="519"/>
  </conditionalFormatting>
  <conditionalFormatting sqref="A154">
    <cfRule type="duplicateValues" dxfId="759" priority="518"/>
  </conditionalFormatting>
  <conditionalFormatting sqref="A154">
    <cfRule type="duplicateValues" dxfId="758" priority="517"/>
  </conditionalFormatting>
  <conditionalFormatting sqref="A154">
    <cfRule type="duplicateValues" dxfId="757" priority="516"/>
  </conditionalFormatting>
  <conditionalFormatting sqref="A155">
    <cfRule type="duplicateValues" dxfId="756" priority="515"/>
  </conditionalFormatting>
  <conditionalFormatting sqref="A155">
    <cfRule type="duplicateValues" dxfId="755" priority="514"/>
  </conditionalFormatting>
  <conditionalFormatting sqref="A155">
    <cfRule type="duplicateValues" dxfId="754" priority="513"/>
  </conditionalFormatting>
  <conditionalFormatting sqref="A155">
    <cfRule type="duplicateValues" dxfId="753" priority="512"/>
  </conditionalFormatting>
  <conditionalFormatting sqref="A155">
    <cfRule type="duplicateValues" dxfId="752" priority="511"/>
  </conditionalFormatting>
  <conditionalFormatting sqref="A155">
    <cfRule type="duplicateValues" dxfId="751" priority="510"/>
  </conditionalFormatting>
  <conditionalFormatting sqref="A156:A157">
    <cfRule type="duplicateValues" dxfId="750" priority="509"/>
  </conditionalFormatting>
  <conditionalFormatting sqref="A156">
    <cfRule type="duplicateValues" dxfId="749" priority="508"/>
  </conditionalFormatting>
  <conditionalFormatting sqref="A156">
    <cfRule type="duplicateValues" dxfId="748" priority="507"/>
  </conditionalFormatting>
  <conditionalFormatting sqref="A156">
    <cfRule type="duplicateValues" dxfId="747" priority="506"/>
  </conditionalFormatting>
  <conditionalFormatting sqref="A156">
    <cfRule type="duplicateValues" dxfId="746" priority="505"/>
  </conditionalFormatting>
  <conditionalFormatting sqref="A156">
    <cfRule type="duplicateValues" dxfId="745" priority="504"/>
  </conditionalFormatting>
  <conditionalFormatting sqref="A157">
    <cfRule type="duplicateValues" dxfId="744" priority="503"/>
  </conditionalFormatting>
  <conditionalFormatting sqref="A157">
    <cfRule type="duplicateValues" dxfId="743" priority="502"/>
  </conditionalFormatting>
  <conditionalFormatting sqref="A157">
    <cfRule type="duplicateValues" dxfId="742" priority="501"/>
  </conditionalFormatting>
  <conditionalFormatting sqref="A157">
    <cfRule type="duplicateValues" dxfId="741" priority="500"/>
  </conditionalFormatting>
  <conditionalFormatting sqref="A157">
    <cfRule type="duplicateValues" dxfId="740" priority="499"/>
  </conditionalFormatting>
  <conditionalFormatting sqref="A157">
    <cfRule type="duplicateValues" dxfId="739" priority="498"/>
  </conditionalFormatting>
  <conditionalFormatting sqref="A158:A159">
    <cfRule type="duplicateValues" dxfId="738" priority="497"/>
  </conditionalFormatting>
  <conditionalFormatting sqref="A158">
    <cfRule type="duplicateValues" dxfId="737" priority="496"/>
  </conditionalFormatting>
  <conditionalFormatting sqref="A158">
    <cfRule type="duplicateValues" dxfId="736" priority="495"/>
  </conditionalFormatting>
  <conditionalFormatting sqref="A158">
    <cfRule type="duplicateValues" dxfId="735" priority="494"/>
  </conditionalFormatting>
  <conditionalFormatting sqref="A158">
    <cfRule type="duplicateValues" dxfId="734" priority="493"/>
  </conditionalFormatting>
  <conditionalFormatting sqref="A158">
    <cfRule type="duplicateValues" dxfId="733" priority="492"/>
  </conditionalFormatting>
  <conditionalFormatting sqref="A159">
    <cfRule type="duplicateValues" dxfId="732" priority="491"/>
  </conditionalFormatting>
  <conditionalFormatting sqref="A159">
    <cfRule type="duplicateValues" dxfId="731" priority="490"/>
  </conditionalFormatting>
  <conditionalFormatting sqref="A159">
    <cfRule type="duplicateValues" dxfId="730" priority="489"/>
  </conditionalFormatting>
  <conditionalFormatting sqref="A159">
    <cfRule type="duplicateValues" dxfId="729" priority="488"/>
  </conditionalFormatting>
  <conditionalFormatting sqref="A159">
    <cfRule type="duplicateValues" dxfId="728" priority="487"/>
  </conditionalFormatting>
  <conditionalFormatting sqref="A159">
    <cfRule type="duplicateValues" dxfId="727" priority="486"/>
  </conditionalFormatting>
  <conditionalFormatting sqref="A160:A166">
    <cfRule type="duplicateValues" dxfId="726" priority="485"/>
  </conditionalFormatting>
  <conditionalFormatting sqref="A160">
    <cfRule type="duplicateValues" dxfId="725" priority="484"/>
  </conditionalFormatting>
  <conditionalFormatting sqref="A160">
    <cfRule type="duplicateValues" dxfId="724" priority="483"/>
  </conditionalFormatting>
  <conditionalFormatting sqref="A160">
    <cfRule type="duplicateValues" dxfId="723" priority="482"/>
  </conditionalFormatting>
  <conditionalFormatting sqref="A160">
    <cfRule type="duplicateValues" dxfId="722" priority="481"/>
  </conditionalFormatting>
  <conditionalFormatting sqref="A160">
    <cfRule type="duplicateValues" dxfId="721" priority="480"/>
  </conditionalFormatting>
  <conditionalFormatting sqref="A160">
    <cfRule type="duplicateValues" dxfId="720" priority="479"/>
  </conditionalFormatting>
  <conditionalFormatting sqref="A161:A162">
    <cfRule type="duplicateValues" dxfId="719" priority="478"/>
  </conditionalFormatting>
  <conditionalFormatting sqref="A161">
    <cfRule type="duplicateValues" dxfId="718" priority="404"/>
    <cfRule type="duplicateValues" dxfId="717" priority="477"/>
  </conditionalFormatting>
  <conditionalFormatting sqref="A161">
    <cfRule type="duplicateValues" dxfId="716" priority="476"/>
  </conditionalFormatting>
  <conditionalFormatting sqref="A161">
    <cfRule type="duplicateValues" dxfId="715" priority="475"/>
  </conditionalFormatting>
  <conditionalFormatting sqref="A161">
    <cfRule type="duplicateValues" dxfId="714" priority="474"/>
  </conditionalFormatting>
  <conditionalFormatting sqref="A161">
    <cfRule type="duplicateValues" dxfId="713" priority="473"/>
  </conditionalFormatting>
  <conditionalFormatting sqref="A162">
    <cfRule type="duplicateValues" dxfId="712" priority="472"/>
  </conditionalFormatting>
  <conditionalFormatting sqref="A162">
    <cfRule type="duplicateValues" dxfId="711" priority="471"/>
  </conditionalFormatting>
  <conditionalFormatting sqref="A162">
    <cfRule type="duplicateValues" dxfId="710" priority="470"/>
  </conditionalFormatting>
  <conditionalFormatting sqref="A162">
    <cfRule type="duplicateValues" dxfId="709" priority="469"/>
  </conditionalFormatting>
  <conditionalFormatting sqref="A162">
    <cfRule type="duplicateValues" dxfId="708" priority="468"/>
  </conditionalFormatting>
  <conditionalFormatting sqref="A162">
    <cfRule type="duplicateValues" dxfId="707" priority="467"/>
  </conditionalFormatting>
  <conditionalFormatting sqref="A163:A164">
    <cfRule type="duplicateValues" dxfId="706" priority="466"/>
  </conditionalFormatting>
  <conditionalFormatting sqref="A163">
    <cfRule type="duplicateValues" dxfId="705" priority="465"/>
  </conditionalFormatting>
  <conditionalFormatting sqref="A163">
    <cfRule type="duplicateValues" dxfId="704" priority="464"/>
  </conditionalFormatting>
  <conditionalFormatting sqref="A163">
    <cfRule type="duplicateValues" dxfId="703" priority="463"/>
  </conditionalFormatting>
  <conditionalFormatting sqref="A163">
    <cfRule type="duplicateValues" dxfId="702" priority="462"/>
  </conditionalFormatting>
  <conditionalFormatting sqref="A163">
    <cfRule type="duplicateValues" dxfId="701" priority="461"/>
  </conditionalFormatting>
  <conditionalFormatting sqref="A164">
    <cfRule type="duplicateValues" dxfId="700" priority="460"/>
  </conditionalFormatting>
  <conditionalFormatting sqref="A164">
    <cfRule type="duplicateValues" dxfId="699" priority="459"/>
  </conditionalFormatting>
  <conditionalFormatting sqref="A164">
    <cfRule type="duplicateValues" dxfId="698" priority="458"/>
  </conditionalFormatting>
  <conditionalFormatting sqref="A164">
    <cfRule type="duplicateValues" dxfId="697" priority="457"/>
  </conditionalFormatting>
  <conditionalFormatting sqref="A164">
    <cfRule type="duplicateValues" dxfId="696" priority="456"/>
  </conditionalFormatting>
  <conditionalFormatting sqref="A164">
    <cfRule type="duplicateValues" dxfId="695" priority="455"/>
  </conditionalFormatting>
  <conditionalFormatting sqref="A165:A166">
    <cfRule type="duplicateValues" dxfId="694" priority="454"/>
  </conditionalFormatting>
  <conditionalFormatting sqref="A165">
    <cfRule type="duplicateValues" dxfId="693" priority="453"/>
  </conditionalFormatting>
  <conditionalFormatting sqref="A165">
    <cfRule type="duplicateValues" dxfId="692" priority="452"/>
  </conditionalFormatting>
  <conditionalFormatting sqref="A165">
    <cfRule type="duplicateValues" dxfId="691" priority="451"/>
  </conditionalFormatting>
  <conditionalFormatting sqref="A165">
    <cfRule type="duplicateValues" dxfId="690" priority="450"/>
  </conditionalFormatting>
  <conditionalFormatting sqref="A165">
    <cfRule type="duplicateValues" dxfId="689" priority="449"/>
  </conditionalFormatting>
  <conditionalFormatting sqref="A166">
    <cfRule type="duplicateValues" dxfId="688" priority="448"/>
  </conditionalFormatting>
  <conditionalFormatting sqref="A166">
    <cfRule type="duplicateValues" dxfId="687" priority="447"/>
  </conditionalFormatting>
  <conditionalFormatting sqref="A166">
    <cfRule type="duplicateValues" dxfId="686" priority="446"/>
  </conditionalFormatting>
  <conditionalFormatting sqref="A166">
    <cfRule type="duplicateValues" dxfId="685" priority="445"/>
  </conditionalFormatting>
  <conditionalFormatting sqref="A166">
    <cfRule type="duplicateValues" dxfId="684" priority="444"/>
  </conditionalFormatting>
  <conditionalFormatting sqref="A166">
    <cfRule type="duplicateValues" dxfId="683" priority="443"/>
  </conditionalFormatting>
  <conditionalFormatting sqref="A167:A172">
    <cfRule type="duplicateValues" dxfId="682" priority="442"/>
  </conditionalFormatting>
  <conditionalFormatting sqref="A167:A172">
    <cfRule type="duplicateValues" dxfId="681" priority="441"/>
  </conditionalFormatting>
  <conditionalFormatting sqref="A167:A168">
    <cfRule type="duplicateValues" dxfId="680" priority="440"/>
  </conditionalFormatting>
  <conditionalFormatting sqref="A167">
    <cfRule type="duplicateValues" dxfId="679" priority="439"/>
  </conditionalFormatting>
  <conditionalFormatting sqref="A167">
    <cfRule type="duplicateValues" dxfId="678" priority="438"/>
  </conditionalFormatting>
  <conditionalFormatting sqref="A167">
    <cfRule type="duplicateValues" dxfId="677" priority="437"/>
  </conditionalFormatting>
  <conditionalFormatting sqref="A167">
    <cfRule type="duplicateValues" dxfId="676" priority="436"/>
  </conditionalFormatting>
  <conditionalFormatting sqref="A167">
    <cfRule type="duplicateValues" dxfId="675" priority="435"/>
  </conditionalFormatting>
  <conditionalFormatting sqref="A168">
    <cfRule type="duplicateValues" dxfId="674" priority="434"/>
  </conditionalFormatting>
  <conditionalFormatting sqref="A168">
    <cfRule type="duplicateValues" dxfId="673" priority="433"/>
  </conditionalFormatting>
  <conditionalFormatting sqref="A168">
    <cfRule type="duplicateValues" dxfId="672" priority="432"/>
  </conditionalFormatting>
  <conditionalFormatting sqref="A168">
    <cfRule type="duplicateValues" dxfId="671" priority="431"/>
  </conditionalFormatting>
  <conditionalFormatting sqref="A168">
    <cfRule type="duplicateValues" dxfId="670" priority="430"/>
  </conditionalFormatting>
  <conditionalFormatting sqref="A168">
    <cfRule type="duplicateValues" dxfId="669" priority="429"/>
  </conditionalFormatting>
  <conditionalFormatting sqref="A169:A170">
    <cfRule type="duplicateValues" dxfId="668" priority="428"/>
  </conditionalFormatting>
  <conditionalFormatting sqref="A169">
    <cfRule type="duplicateValues" dxfId="667" priority="427"/>
  </conditionalFormatting>
  <conditionalFormatting sqref="A169">
    <cfRule type="duplicateValues" dxfId="666" priority="426"/>
  </conditionalFormatting>
  <conditionalFormatting sqref="A169">
    <cfRule type="duplicateValues" dxfId="665" priority="425"/>
  </conditionalFormatting>
  <conditionalFormatting sqref="A169">
    <cfRule type="duplicateValues" dxfId="664" priority="424"/>
  </conditionalFormatting>
  <conditionalFormatting sqref="A169">
    <cfRule type="duplicateValues" dxfId="663" priority="423"/>
  </conditionalFormatting>
  <conditionalFormatting sqref="A170">
    <cfRule type="duplicateValues" dxfId="662" priority="422"/>
  </conditionalFormatting>
  <conditionalFormatting sqref="A170">
    <cfRule type="duplicateValues" dxfId="661" priority="421"/>
  </conditionalFormatting>
  <conditionalFormatting sqref="A170">
    <cfRule type="duplicateValues" dxfId="660" priority="420"/>
  </conditionalFormatting>
  <conditionalFormatting sqref="A170">
    <cfRule type="duplicateValues" dxfId="659" priority="419"/>
  </conditionalFormatting>
  <conditionalFormatting sqref="A170">
    <cfRule type="duplicateValues" dxfId="658" priority="418"/>
  </conditionalFormatting>
  <conditionalFormatting sqref="A170">
    <cfRule type="duplicateValues" dxfId="657" priority="417"/>
  </conditionalFormatting>
  <conditionalFormatting sqref="A171:A172">
    <cfRule type="duplicateValues" dxfId="656" priority="416"/>
  </conditionalFormatting>
  <conditionalFormatting sqref="A171">
    <cfRule type="duplicateValues" dxfId="655" priority="415"/>
  </conditionalFormatting>
  <conditionalFormatting sqref="A171">
    <cfRule type="duplicateValues" dxfId="654" priority="414"/>
  </conditionalFormatting>
  <conditionalFormatting sqref="A171">
    <cfRule type="duplicateValues" dxfId="653" priority="413"/>
  </conditionalFormatting>
  <conditionalFormatting sqref="A171">
    <cfRule type="duplicateValues" dxfId="652" priority="412"/>
  </conditionalFormatting>
  <conditionalFormatting sqref="A171">
    <cfRule type="duplicateValues" dxfId="651" priority="411"/>
  </conditionalFormatting>
  <conditionalFormatting sqref="A172">
    <cfRule type="duplicateValues" dxfId="650" priority="410"/>
  </conditionalFormatting>
  <conditionalFormatting sqref="A172">
    <cfRule type="duplicateValues" dxfId="649" priority="409"/>
  </conditionalFormatting>
  <conditionalFormatting sqref="A172">
    <cfRule type="duplicateValues" dxfId="648" priority="408"/>
  </conditionalFormatting>
  <conditionalFormatting sqref="A172">
    <cfRule type="duplicateValues" dxfId="647" priority="407"/>
  </conditionalFormatting>
  <conditionalFormatting sqref="A172">
    <cfRule type="duplicateValues" dxfId="646" priority="406"/>
  </conditionalFormatting>
  <conditionalFormatting sqref="A172">
    <cfRule type="duplicateValues" dxfId="645" priority="405"/>
  </conditionalFormatting>
  <conditionalFormatting sqref="A173:A183">
    <cfRule type="duplicateValues" dxfId="644" priority="403"/>
  </conditionalFormatting>
  <conditionalFormatting sqref="A173:A177">
    <cfRule type="duplicateValues" dxfId="643" priority="402"/>
  </conditionalFormatting>
  <conditionalFormatting sqref="A173">
    <cfRule type="duplicateValues" dxfId="642" priority="401"/>
  </conditionalFormatting>
  <conditionalFormatting sqref="A173">
    <cfRule type="duplicateValues" dxfId="641" priority="400"/>
  </conditionalFormatting>
  <conditionalFormatting sqref="A173">
    <cfRule type="duplicateValues" dxfId="640" priority="399"/>
  </conditionalFormatting>
  <conditionalFormatting sqref="A173">
    <cfRule type="duplicateValues" dxfId="639" priority="398"/>
  </conditionalFormatting>
  <conditionalFormatting sqref="A173">
    <cfRule type="duplicateValues" dxfId="638" priority="397"/>
  </conditionalFormatting>
  <conditionalFormatting sqref="A173">
    <cfRule type="duplicateValues" dxfId="637" priority="396"/>
  </conditionalFormatting>
  <conditionalFormatting sqref="A173">
    <cfRule type="duplicateValues" dxfId="636" priority="395"/>
  </conditionalFormatting>
  <conditionalFormatting sqref="A174:A175">
    <cfRule type="duplicateValues" dxfId="635" priority="394"/>
  </conditionalFormatting>
  <conditionalFormatting sqref="A174">
    <cfRule type="duplicateValues" dxfId="634" priority="393"/>
  </conditionalFormatting>
  <conditionalFormatting sqref="A174">
    <cfRule type="duplicateValues" dxfId="633" priority="392"/>
  </conditionalFormatting>
  <conditionalFormatting sqref="A174">
    <cfRule type="duplicateValues" dxfId="632" priority="391"/>
  </conditionalFormatting>
  <conditionalFormatting sqref="A174">
    <cfRule type="duplicateValues" dxfId="631" priority="390"/>
  </conditionalFormatting>
  <conditionalFormatting sqref="A174">
    <cfRule type="duplicateValues" dxfId="630" priority="389"/>
  </conditionalFormatting>
  <conditionalFormatting sqref="A175">
    <cfRule type="duplicateValues" dxfId="629" priority="388"/>
  </conditionalFormatting>
  <conditionalFormatting sqref="A175">
    <cfRule type="duplicateValues" dxfId="628" priority="387"/>
  </conditionalFormatting>
  <conditionalFormatting sqref="A175">
    <cfRule type="duplicateValues" dxfId="627" priority="386"/>
  </conditionalFormatting>
  <conditionalFormatting sqref="A175">
    <cfRule type="duplicateValues" dxfId="626" priority="385"/>
  </conditionalFormatting>
  <conditionalFormatting sqref="A175">
    <cfRule type="duplicateValues" dxfId="625" priority="384"/>
  </conditionalFormatting>
  <conditionalFormatting sqref="A175">
    <cfRule type="duplicateValues" dxfId="624" priority="383"/>
  </conditionalFormatting>
  <conditionalFormatting sqref="A176:A177">
    <cfRule type="duplicateValues" dxfId="623" priority="382"/>
  </conditionalFormatting>
  <conditionalFormatting sqref="A176">
    <cfRule type="duplicateValues" dxfId="622" priority="381"/>
  </conditionalFormatting>
  <conditionalFormatting sqref="A176">
    <cfRule type="duplicateValues" dxfId="621" priority="380"/>
  </conditionalFormatting>
  <conditionalFormatting sqref="A176">
    <cfRule type="duplicateValues" dxfId="620" priority="379"/>
  </conditionalFormatting>
  <conditionalFormatting sqref="A176">
    <cfRule type="duplicateValues" dxfId="619" priority="378"/>
  </conditionalFormatting>
  <conditionalFormatting sqref="A176">
    <cfRule type="duplicateValues" dxfId="618" priority="377"/>
  </conditionalFormatting>
  <conditionalFormatting sqref="A177">
    <cfRule type="duplicateValues" dxfId="617" priority="376"/>
  </conditionalFormatting>
  <conditionalFormatting sqref="A177">
    <cfRule type="duplicateValues" dxfId="616" priority="375"/>
  </conditionalFormatting>
  <conditionalFormatting sqref="A177">
    <cfRule type="duplicateValues" dxfId="615" priority="374"/>
  </conditionalFormatting>
  <conditionalFormatting sqref="A177">
    <cfRule type="duplicateValues" dxfId="614" priority="373"/>
  </conditionalFormatting>
  <conditionalFormatting sqref="A177">
    <cfRule type="duplicateValues" dxfId="613" priority="372"/>
  </conditionalFormatting>
  <conditionalFormatting sqref="A177">
    <cfRule type="duplicateValues" dxfId="612" priority="371"/>
  </conditionalFormatting>
  <conditionalFormatting sqref="A178:A183">
    <cfRule type="duplicateValues" dxfId="611" priority="370"/>
  </conditionalFormatting>
  <conditionalFormatting sqref="A178:A183">
    <cfRule type="duplicateValues" dxfId="610" priority="369"/>
  </conditionalFormatting>
  <conditionalFormatting sqref="A178:A179">
    <cfRule type="duplicateValues" dxfId="609" priority="368"/>
  </conditionalFormatting>
  <conditionalFormatting sqref="A178">
    <cfRule type="duplicateValues" dxfId="608" priority="367"/>
  </conditionalFormatting>
  <conditionalFormatting sqref="A178">
    <cfRule type="duplicateValues" dxfId="607" priority="366"/>
  </conditionalFormatting>
  <conditionalFormatting sqref="A178">
    <cfRule type="duplicateValues" dxfId="606" priority="365"/>
  </conditionalFormatting>
  <conditionalFormatting sqref="A178">
    <cfRule type="duplicateValues" dxfId="605" priority="364"/>
  </conditionalFormatting>
  <conditionalFormatting sqref="A178">
    <cfRule type="duplicateValues" dxfId="604" priority="363"/>
  </conditionalFormatting>
  <conditionalFormatting sqref="A179">
    <cfRule type="duplicateValues" dxfId="603" priority="362"/>
  </conditionalFormatting>
  <conditionalFormatting sqref="A179">
    <cfRule type="duplicateValues" dxfId="602" priority="361"/>
  </conditionalFormatting>
  <conditionalFormatting sqref="A179">
    <cfRule type="duplicateValues" dxfId="601" priority="360"/>
  </conditionalFormatting>
  <conditionalFormatting sqref="A179">
    <cfRule type="duplicateValues" dxfId="600" priority="359"/>
  </conditionalFormatting>
  <conditionalFormatting sqref="A179">
    <cfRule type="duplicateValues" dxfId="599" priority="358"/>
  </conditionalFormatting>
  <conditionalFormatting sqref="A179">
    <cfRule type="duplicateValues" dxfId="598" priority="357"/>
  </conditionalFormatting>
  <conditionalFormatting sqref="A180:A181">
    <cfRule type="duplicateValues" dxfId="597" priority="356"/>
  </conditionalFormatting>
  <conditionalFormatting sqref="A180">
    <cfRule type="duplicateValues" dxfId="596" priority="355"/>
  </conditionalFormatting>
  <conditionalFormatting sqref="A180">
    <cfRule type="duplicateValues" dxfId="595" priority="354"/>
  </conditionalFormatting>
  <conditionalFormatting sqref="A180">
    <cfRule type="duplicateValues" dxfId="594" priority="353"/>
  </conditionalFormatting>
  <conditionalFormatting sqref="A180">
    <cfRule type="duplicateValues" dxfId="593" priority="352"/>
  </conditionalFormatting>
  <conditionalFormatting sqref="A180">
    <cfRule type="duplicateValues" dxfId="592" priority="351"/>
  </conditionalFormatting>
  <conditionalFormatting sqref="A181">
    <cfRule type="duplicateValues" dxfId="591" priority="350"/>
  </conditionalFormatting>
  <conditionalFormatting sqref="A181">
    <cfRule type="duplicateValues" dxfId="590" priority="349"/>
  </conditionalFormatting>
  <conditionalFormatting sqref="A181">
    <cfRule type="duplicateValues" dxfId="589" priority="348"/>
  </conditionalFormatting>
  <conditionalFormatting sqref="A181">
    <cfRule type="duplicateValues" dxfId="588" priority="347"/>
  </conditionalFormatting>
  <conditionalFormatting sqref="A181">
    <cfRule type="duplicateValues" dxfId="587" priority="346"/>
  </conditionalFormatting>
  <conditionalFormatting sqref="A181">
    <cfRule type="duplicateValues" dxfId="586" priority="345"/>
  </conditionalFormatting>
  <conditionalFormatting sqref="A182:A183">
    <cfRule type="duplicateValues" dxfId="585" priority="344"/>
  </conditionalFormatting>
  <conditionalFormatting sqref="A182">
    <cfRule type="duplicateValues" dxfId="584" priority="343"/>
  </conditionalFormatting>
  <conditionalFormatting sqref="A182">
    <cfRule type="duplicateValues" dxfId="583" priority="342"/>
  </conditionalFormatting>
  <conditionalFormatting sqref="A182">
    <cfRule type="duplicateValues" dxfId="582" priority="341"/>
  </conditionalFormatting>
  <conditionalFormatting sqref="A182">
    <cfRule type="duplicateValues" dxfId="581" priority="340"/>
  </conditionalFormatting>
  <conditionalFormatting sqref="A182">
    <cfRule type="duplicateValues" dxfId="580" priority="339"/>
  </conditionalFormatting>
  <conditionalFormatting sqref="A183">
    <cfRule type="duplicateValues" dxfId="579" priority="338"/>
  </conditionalFormatting>
  <conditionalFormatting sqref="A183">
    <cfRule type="duplicateValues" dxfId="578" priority="337"/>
  </conditionalFormatting>
  <conditionalFormatting sqref="A183">
    <cfRule type="duplicateValues" dxfId="577" priority="336"/>
  </conditionalFormatting>
  <conditionalFormatting sqref="A183">
    <cfRule type="duplicateValues" dxfId="576" priority="335"/>
  </conditionalFormatting>
  <conditionalFormatting sqref="A183">
    <cfRule type="duplicateValues" dxfId="575" priority="334"/>
  </conditionalFormatting>
  <conditionalFormatting sqref="A183">
    <cfRule type="duplicateValues" dxfId="574" priority="333"/>
  </conditionalFormatting>
  <conditionalFormatting sqref="A184:A189">
    <cfRule type="duplicateValues" dxfId="573" priority="332"/>
  </conditionalFormatting>
  <conditionalFormatting sqref="A184:A189">
    <cfRule type="duplicateValues" dxfId="572" priority="331"/>
  </conditionalFormatting>
  <conditionalFormatting sqref="A184:A189">
    <cfRule type="duplicateValues" dxfId="571" priority="330"/>
  </conditionalFormatting>
  <conditionalFormatting sqref="A184:A189">
    <cfRule type="duplicateValues" dxfId="570" priority="329"/>
  </conditionalFormatting>
  <conditionalFormatting sqref="A184:A185">
    <cfRule type="duplicateValues" dxfId="569" priority="328"/>
  </conditionalFormatting>
  <conditionalFormatting sqref="A184">
    <cfRule type="duplicateValues" dxfId="568" priority="327"/>
  </conditionalFormatting>
  <conditionalFormatting sqref="A184">
    <cfRule type="duplicateValues" dxfId="567" priority="326"/>
  </conditionalFormatting>
  <conditionalFormatting sqref="A184">
    <cfRule type="duplicateValues" dxfId="566" priority="325"/>
  </conditionalFormatting>
  <conditionalFormatting sqref="A184">
    <cfRule type="duplicateValues" dxfId="565" priority="324"/>
  </conditionalFormatting>
  <conditionalFormatting sqref="A184">
    <cfRule type="duplicateValues" dxfId="564" priority="323"/>
  </conditionalFormatting>
  <conditionalFormatting sqref="A185">
    <cfRule type="duplicateValues" dxfId="563" priority="322"/>
  </conditionalFormatting>
  <conditionalFormatting sqref="A185">
    <cfRule type="duplicateValues" dxfId="562" priority="321"/>
  </conditionalFormatting>
  <conditionalFormatting sqref="A185">
    <cfRule type="duplicateValues" dxfId="561" priority="320"/>
  </conditionalFormatting>
  <conditionalFormatting sqref="A185">
    <cfRule type="duplicateValues" dxfId="560" priority="319"/>
  </conditionalFormatting>
  <conditionalFormatting sqref="A185">
    <cfRule type="duplicateValues" dxfId="559" priority="318"/>
  </conditionalFormatting>
  <conditionalFormatting sqref="A185">
    <cfRule type="duplicateValues" dxfId="558" priority="317"/>
  </conditionalFormatting>
  <conditionalFormatting sqref="A186:A187">
    <cfRule type="duplicateValues" dxfId="557" priority="316"/>
  </conditionalFormatting>
  <conditionalFormatting sqref="A186">
    <cfRule type="duplicateValues" dxfId="556" priority="315"/>
  </conditionalFormatting>
  <conditionalFormatting sqref="A186">
    <cfRule type="duplicateValues" dxfId="555" priority="314"/>
  </conditionalFormatting>
  <conditionalFormatting sqref="A186">
    <cfRule type="duplicateValues" dxfId="554" priority="313"/>
  </conditionalFormatting>
  <conditionalFormatting sqref="A186">
    <cfRule type="duplicateValues" dxfId="553" priority="312"/>
  </conditionalFormatting>
  <conditionalFormatting sqref="A186">
    <cfRule type="duplicateValues" dxfId="552" priority="311"/>
  </conditionalFormatting>
  <conditionalFormatting sqref="A187">
    <cfRule type="duplicateValues" dxfId="551" priority="310"/>
  </conditionalFormatting>
  <conditionalFormatting sqref="A187">
    <cfRule type="duplicateValues" dxfId="550" priority="309"/>
  </conditionalFormatting>
  <conditionalFormatting sqref="A187">
    <cfRule type="duplicateValues" dxfId="549" priority="308"/>
  </conditionalFormatting>
  <conditionalFormatting sqref="A187">
    <cfRule type="duplicateValues" dxfId="548" priority="307"/>
  </conditionalFormatting>
  <conditionalFormatting sqref="A187">
    <cfRule type="duplicateValues" dxfId="547" priority="306"/>
  </conditionalFormatting>
  <conditionalFormatting sqref="A187">
    <cfRule type="duplicateValues" dxfId="546" priority="305"/>
  </conditionalFormatting>
  <conditionalFormatting sqref="A188:A189">
    <cfRule type="duplicateValues" dxfId="545" priority="304"/>
  </conditionalFormatting>
  <conditionalFormatting sqref="A188">
    <cfRule type="duplicateValues" dxfId="544" priority="303"/>
  </conditionalFormatting>
  <conditionalFormatting sqref="A188">
    <cfRule type="duplicateValues" dxfId="543" priority="302"/>
  </conditionalFormatting>
  <conditionalFormatting sqref="A188">
    <cfRule type="duplicateValues" dxfId="542" priority="301"/>
  </conditionalFormatting>
  <conditionalFormatting sqref="A188">
    <cfRule type="duplicateValues" dxfId="541" priority="300"/>
  </conditionalFormatting>
  <conditionalFormatting sqref="A188">
    <cfRule type="duplicateValues" dxfId="540" priority="299"/>
  </conditionalFormatting>
  <conditionalFormatting sqref="A189">
    <cfRule type="duplicateValues" dxfId="539" priority="298"/>
  </conditionalFormatting>
  <conditionalFormatting sqref="A189">
    <cfRule type="duplicateValues" dxfId="538" priority="297"/>
  </conditionalFormatting>
  <conditionalFormatting sqref="A189">
    <cfRule type="duplicateValues" dxfId="537" priority="296"/>
  </conditionalFormatting>
  <conditionalFormatting sqref="A189">
    <cfRule type="duplicateValues" dxfId="536" priority="295"/>
  </conditionalFormatting>
  <conditionalFormatting sqref="A189">
    <cfRule type="duplicateValues" dxfId="535" priority="294"/>
  </conditionalFormatting>
  <conditionalFormatting sqref="A189">
    <cfRule type="duplicateValues" dxfId="534" priority="293"/>
  </conditionalFormatting>
  <conditionalFormatting sqref="A190:A195">
    <cfRule type="duplicateValues" dxfId="533" priority="292"/>
  </conditionalFormatting>
  <conditionalFormatting sqref="A190:A195">
    <cfRule type="duplicateValues" dxfId="532" priority="291"/>
  </conditionalFormatting>
  <conditionalFormatting sqref="A190:A195">
    <cfRule type="duplicateValues" dxfId="531" priority="290"/>
  </conditionalFormatting>
  <conditionalFormatting sqref="A190:A195">
    <cfRule type="duplicateValues" dxfId="530" priority="289"/>
  </conditionalFormatting>
  <conditionalFormatting sqref="A190:A195">
    <cfRule type="duplicateValues" dxfId="529" priority="288"/>
  </conditionalFormatting>
  <conditionalFormatting sqref="A190:A191">
    <cfRule type="duplicateValues" dxfId="528" priority="287"/>
  </conditionalFormatting>
  <conditionalFormatting sqref="A190">
    <cfRule type="duplicateValues" dxfId="527" priority="286"/>
  </conditionalFormatting>
  <conditionalFormatting sqref="A190">
    <cfRule type="duplicateValues" dxfId="526" priority="285"/>
  </conditionalFormatting>
  <conditionalFormatting sqref="A190">
    <cfRule type="duplicateValues" dxfId="525" priority="284"/>
  </conditionalFormatting>
  <conditionalFormatting sqref="A190">
    <cfRule type="duplicateValues" dxfId="524" priority="283"/>
  </conditionalFormatting>
  <conditionalFormatting sqref="A190">
    <cfRule type="duplicateValues" dxfId="523" priority="282"/>
  </conditionalFormatting>
  <conditionalFormatting sqref="A191">
    <cfRule type="duplicateValues" dxfId="522" priority="281"/>
  </conditionalFormatting>
  <conditionalFormatting sqref="A191">
    <cfRule type="duplicateValues" dxfId="521" priority="280"/>
  </conditionalFormatting>
  <conditionalFormatting sqref="A191">
    <cfRule type="duplicateValues" dxfId="520" priority="279"/>
  </conditionalFormatting>
  <conditionalFormatting sqref="A191">
    <cfRule type="duplicateValues" dxfId="519" priority="278"/>
  </conditionalFormatting>
  <conditionalFormatting sqref="A191">
    <cfRule type="duplicateValues" dxfId="518" priority="277"/>
  </conditionalFormatting>
  <conditionalFormatting sqref="A191">
    <cfRule type="duplicateValues" dxfId="517" priority="276"/>
  </conditionalFormatting>
  <conditionalFormatting sqref="A192:A193">
    <cfRule type="duplicateValues" dxfId="516" priority="275"/>
  </conditionalFormatting>
  <conditionalFormatting sqref="A192">
    <cfRule type="duplicateValues" dxfId="515" priority="274"/>
  </conditionalFormatting>
  <conditionalFormatting sqref="A192">
    <cfRule type="duplicateValues" dxfId="514" priority="273"/>
  </conditionalFormatting>
  <conditionalFormatting sqref="A192">
    <cfRule type="duplicateValues" dxfId="513" priority="272"/>
  </conditionalFormatting>
  <conditionalFormatting sqref="A192">
    <cfRule type="duplicateValues" dxfId="512" priority="271"/>
  </conditionalFormatting>
  <conditionalFormatting sqref="A192">
    <cfRule type="duplicateValues" dxfId="511" priority="270"/>
  </conditionalFormatting>
  <conditionalFormatting sqref="A193">
    <cfRule type="duplicateValues" dxfId="510" priority="269"/>
  </conditionalFormatting>
  <conditionalFormatting sqref="A193">
    <cfRule type="duplicateValues" dxfId="509" priority="268"/>
  </conditionalFormatting>
  <conditionalFormatting sqref="A193">
    <cfRule type="duplicateValues" dxfId="508" priority="267"/>
  </conditionalFormatting>
  <conditionalFormatting sqref="A193">
    <cfRule type="duplicateValues" dxfId="507" priority="266"/>
  </conditionalFormatting>
  <conditionalFormatting sqref="A193">
    <cfRule type="duplicateValues" dxfId="506" priority="265"/>
  </conditionalFormatting>
  <conditionalFormatting sqref="A193">
    <cfRule type="duplicateValues" dxfId="505" priority="264"/>
  </conditionalFormatting>
  <conditionalFormatting sqref="A194:A195">
    <cfRule type="duplicateValues" dxfId="504" priority="263"/>
  </conditionalFormatting>
  <conditionalFormatting sqref="A194">
    <cfRule type="duplicateValues" dxfId="503" priority="262"/>
  </conditionalFormatting>
  <conditionalFormatting sqref="A194">
    <cfRule type="duplicateValues" dxfId="502" priority="261"/>
  </conditionalFormatting>
  <conditionalFormatting sqref="A194">
    <cfRule type="duplicateValues" dxfId="501" priority="260"/>
  </conditionalFormatting>
  <conditionalFormatting sqref="A194">
    <cfRule type="duplicateValues" dxfId="500" priority="259"/>
  </conditionalFormatting>
  <conditionalFormatting sqref="A194">
    <cfRule type="duplicateValues" dxfId="499" priority="258"/>
  </conditionalFormatting>
  <conditionalFormatting sqref="A195">
    <cfRule type="duplicateValues" dxfId="498" priority="257"/>
  </conditionalFormatting>
  <conditionalFormatting sqref="A195">
    <cfRule type="duplicateValues" dxfId="497" priority="256"/>
  </conditionalFormatting>
  <conditionalFormatting sqref="A195">
    <cfRule type="duplicateValues" dxfId="496" priority="255"/>
  </conditionalFormatting>
  <conditionalFormatting sqref="A195">
    <cfRule type="duplicateValues" dxfId="495" priority="254"/>
  </conditionalFormatting>
  <conditionalFormatting sqref="A195">
    <cfRule type="duplicateValues" dxfId="494" priority="253"/>
  </conditionalFormatting>
  <conditionalFormatting sqref="A195">
    <cfRule type="duplicateValues" dxfId="493" priority="252"/>
  </conditionalFormatting>
  <conditionalFormatting sqref="A196:A202">
    <cfRule type="duplicateValues" dxfId="492" priority="251"/>
  </conditionalFormatting>
  <conditionalFormatting sqref="A196">
    <cfRule type="duplicateValues" dxfId="491" priority="250"/>
  </conditionalFormatting>
  <conditionalFormatting sqref="A196">
    <cfRule type="duplicateValues" dxfId="490" priority="249"/>
  </conditionalFormatting>
  <conditionalFormatting sqref="A196">
    <cfRule type="duplicateValues" dxfId="489" priority="248"/>
  </conditionalFormatting>
  <conditionalFormatting sqref="A196">
    <cfRule type="duplicateValues" dxfId="488" priority="247"/>
  </conditionalFormatting>
  <conditionalFormatting sqref="A196">
    <cfRule type="duplicateValues" dxfId="487" priority="246"/>
  </conditionalFormatting>
  <conditionalFormatting sqref="A196">
    <cfRule type="duplicateValues" dxfId="486" priority="245"/>
  </conditionalFormatting>
  <conditionalFormatting sqref="A196">
    <cfRule type="duplicateValues" dxfId="485" priority="244"/>
  </conditionalFormatting>
  <conditionalFormatting sqref="A196">
    <cfRule type="duplicateValues" dxfId="484" priority="243"/>
  </conditionalFormatting>
  <conditionalFormatting sqref="A196">
    <cfRule type="duplicateValues" dxfId="483" priority="242"/>
  </conditionalFormatting>
  <conditionalFormatting sqref="A196">
    <cfRule type="duplicateValues" dxfId="482" priority="241"/>
  </conditionalFormatting>
  <conditionalFormatting sqref="A196">
    <cfRule type="duplicateValues" dxfId="481" priority="240"/>
  </conditionalFormatting>
  <conditionalFormatting sqref="A197:A202">
    <cfRule type="duplicateValues" dxfId="480" priority="239"/>
  </conditionalFormatting>
  <conditionalFormatting sqref="A197:A202">
    <cfRule type="duplicateValues" dxfId="479" priority="238"/>
  </conditionalFormatting>
  <conditionalFormatting sqref="A197:A202">
    <cfRule type="duplicateValues" dxfId="478" priority="237"/>
  </conditionalFormatting>
  <conditionalFormatting sqref="A197:A202">
    <cfRule type="duplicateValues" dxfId="477" priority="236"/>
  </conditionalFormatting>
  <conditionalFormatting sqref="A197:A202">
    <cfRule type="duplicateValues" dxfId="476" priority="235"/>
  </conditionalFormatting>
  <conditionalFormatting sqref="A197:A198">
    <cfRule type="duplicateValues" dxfId="475" priority="234"/>
  </conditionalFormatting>
  <conditionalFormatting sqref="A197">
    <cfRule type="duplicateValues" dxfId="474" priority="233"/>
  </conditionalFormatting>
  <conditionalFormatting sqref="A197">
    <cfRule type="duplicateValues" dxfId="473" priority="232"/>
  </conditionalFormatting>
  <conditionalFormatting sqref="A197">
    <cfRule type="duplicateValues" dxfId="472" priority="231"/>
  </conditionalFormatting>
  <conditionalFormatting sqref="A197">
    <cfRule type="duplicateValues" dxfId="471" priority="230"/>
  </conditionalFormatting>
  <conditionalFormatting sqref="A197">
    <cfRule type="duplicateValues" dxfId="470" priority="229"/>
  </conditionalFormatting>
  <conditionalFormatting sqref="A198">
    <cfRule type="duplicateValues" dxfId="469" priority="228"/>
  </conditionalFormatting>
  <conditionalFormatting sqref="A198">
    <cfRule type="duplicateValues" dxfId="468" priority="227"/>
  </conditionalFormatting>
  <conditionalFormatting sqref="A198">
    <cfRule type="duplicateValues" dxfId="467" priority="226"/>
  </conditionalFormatting>
  <conditionalFormatting sqref="A198">
    <cfRule type="duplicateValues" dxfId="466" priority="225"/>
  </conditionalFormatting>
  <conditionalFormatting sqref="A198">
    <cfRule type="duplicateValues" dxfId="465" priority="224"/>
  </conditionalFormatting>
  <conditionalFormatting sqref="A198">
    <cfRule type="duplicateValues" dxfId="464" priority="223"/>
  </conditionalFormatting>
  <conditionalFormatting sqref="A199:A200">
    <cfRule type="duplicateValues" dxfId="463" priority="222"/>
  </conditionalFormatting>
  <conditionalFormatting sqref="A199">
    <cfRule type="duplicateValues" dxfId="462" priority="221"/>
  </conditionalFormatting>
  <conditionalFormatting sqref="A199">
    <cfRule type="duplicateValues" dxfId="461" priority="220"/>
  </conditionalFormatting>
  <conditionalFormatting sqref="A199">
    <cfRule type="duplicateValues" dxfId="460" priority="219"/>
  </conditionalFormatting>
  <conditionalFormatting sqref="A199">
    <cfRule type="duplicateValues" dxfId="459" priority="218"/>
  </conditionalFormatting>
  <conditionalFormatting sqref="A199">
    <cfRule type="duplicateValues" dxfId="458" priority="217"/>
  </conditionalFormatting>
  <conditionalFormatting sqref="A200">
    <cfRule type="duplicateValues" dxfId="457" priority="216"/>
  </conditionalFormatting>
  <conditionalFormatting sqref="A200">
    <cfRule type="duplicateValues" dxfId="456" priority="215"/>
  </conditionalFormatting>
  <conditionalFormatting sqref="A200">
    <cfRule type="duplicateValues" dxfId="455" priority="214"/>
  </conditionalFormatting>
  <conditionalFormatting sqref="A200">
    <cfRule type="duplicateValues" dxfId="454" priority="213"/>
  </conditionalFormatting>
  <conditionalFormatting sqref="A200">
    <cfRule type="duplicateValues" dxfId="453" priority="212"/>
  </conditionalFormatting>
  <conditionalFormatting sqref="A200">
    <cfRule type="duplicateValues" dxfId="452" priority="211"/>
  </conditionalFormatting>
  <conditionalFormatting sqref="A201:A202">
    <cfRule type="duplicateValues" dxfId="451" priority="210"/>
  </conditionalFormatting>
  <conditionalFormatting sqref="A201">
    <cfRule type="duplicateValues" dxfId="450" priority="209"/>
  </conditionalFormatting>
  <conditionalFormatting sqref="A201">
    <cfRule type="duplicateValues" dxfId="449" priority="208"/>
  </conditionalFormatting>
  <conditionalFormatting sqref="A201">
    <cfRule type="duplicateValues" dxfId="448" priority="207"/>
  </conditionalFormatting>
  <conditionalFormatting sqref="A201">
    <cfRule type="duplicateValues" dxfId="447" priority="206"/>
  </conditionalFormatting>
  <conditionalFormatting sqref="A201">
    <cfRule type="duplicateValues" dxfId="446" priority="205"/>
  </conditionalFormatting>
  <conditionalFormatting sqref="A202">
    <cfRule type="duplicateValues" dxfId="445" priority="204"/>
  </conditionalFormatting>
  <conditionalFormatting sqref="A202">
    <cfRule type="duplicateValues" dxfId="444" priority="203"/>
  </conditionalFormatting>
  <conditionalFormatting sqref="A202">
    <cfRule type="duplicateValues" dxfId="443" priority="202"/>
  </conditionalFormatting>
  <conditionalFormatting sqref="A202">
    <cfRule type="duplicateValues" dxfId="442" priority="201"/>
  </conditionalFormatting>
  <conditionalFormatting sqref="A202">
    <cfRule type="duplicateValues" dxfId="441" priority="200"/>
  </conditionalFormatting>
  <conditionalFormatting sqref="A202">
    <cfRule type="duplicateValues" dxfId="440" priority="199"/>
  </conditionalFormatting>
  <conditionalFormatting sqref="A203:A208">
    <cfRule type="duplicateValues" dxfId="439" priority="198"/>
  </conditionalFormatting>
  <conditionalFormatting sqref="A203:A208">
    <cfRule type="duplicateValues" dxfId="438" priority="197"/>
  </conditionalFormatting>
  <conditionalFormatting sqref="A203:A208">
    <cfRule type="duplicateValues" dxfId="437" priority="196"/>
  </conditionalFormatting>
  <conditionalFormatting sqref="A203:A208">
    <cfRule type="duplicateValues" dxfId="436" priority="195"/>
  </conditionalFormatting>
  <conditionalFormatting sqref="A203:A208">
    <cfRule type="duplicateValues" dxfId="435" priority="194"/>
  </conditionalFormatting>
  <conditionalFormatting sqref="A203:A208">
    <cfRule type="duplicateValues" dxfId="434" priority="193"/>
  </conditionalFormatting>
  <conditionalFormatting sqref="A203:A208">
    <cfRule type="duplicateValues" dxfId="433" priority="192"/>
  </conditionalFormatting>
  <conditionalFormatting sqref="A203:A204">
    <cfRule type="duplicateValues" dxfId="432" priority="191"/>
  </conditionalFormatting>
  <conditionalFormatting sqref="A203">
    <cfRule type="duplicateValues" dxfId="431" priority="190"/>
  </conditionalFormatting>
  <conditionalFormatting sqref="A203">
    <cfRule type="duplicateValues" dxfId="430" priority="189"/>
  </conditionalFormatting>
  <conditionalFormatting sqref="A203">
    <cfRule type="duplicateValues" dxfId="429" priority="188"/>
  </conditionalFormatting>
  <conditionalFormatting sqref="A203">
    <cfRule type="duplicateValues" dxfId="428" priority="187"/>
  </conditionalFormatting>
  <conditionalFormatting sqref="A203">
    <cfRule type="duplicateValues" dxfId="427" priority="186"/>
  </conditionalFormatting>
  <conditionalFormatting sqref="A204">
    <cfRule type="duplicateValues" dxfId="426" priority="185"/>
  </conditionalFormatting>
  <conditionalFormatting sqref="A204">
    <cfRule type="duplicateValues" dxfId="425" priority="184"/>
  </conditionalFormatting>
  <conditionalFormatting sqref="A204">
    <cfRule type="duplicateValues" dxfId="424" priority="183"/>
  </conditionalFormatting>
  <conditionalFormatting sqref="A204">
    <cfRule type="duplicateValues" dxfId="423" priority="182"/>
  </conditionalFormatting>
  <conditionalFormatting sqref="A204">
    <cfRule type="duplicateValues" dxfId="422" priority="181"/>
  </conditionalFormatting>
  <conditionalFormatting sqref="A204">
    <cfRule type="duplicateValues" dxfId="421" priority="180"/>
  </conditionalFormatting>
  <conditionalFormatting sqref="A205:A206">
    <cfRule type="duplicateValues" dxfId="420" priority="179"/>
  </conditionalFormatting>
  <conditionalFormatting sqref="A205">
    <cfRule type="duplicateValues" dxfId="419" priority="178"/>
  </conditionalFormatting>
  <conditionalFormatting sqref="A205">
    <cfRule type="duplicateValues" dxfId="418" priority="177"/>
  </conditionalFormatting>
  <conditionalFormatting sqref="A205">
    <cfRule type="duplicateValues" dxfId="417" priority="176"/>
  </conditionalFormatting>
  <conditionalFormatting sqref="A205">
    <cfRule type="duplicateValues" dxfId="416" priority="175"/>
  </conditionalFormatting>
  <conditionalFormatting sqref="A205">
    <cfRule type="duplicateValues" dxfId="415" priority="174"/>
  </conditionalFormatting>
  <conditionalFormatting sqref="A206">
    <cfRule type="duplicateValues" dxfId="414" priority="173"/>
  </conditionalFormatting>
  <conditionalFormatting sqref="A206">
    <cfRule type="duplicateValues" dxfId="413" priority="172"/>
  </conditionalFormatting>
  <conditionalFormatting sqref="A206">
    <cfRule type="duplicateValues" dxfId="412" priority="171"/>
  </conditionalFormatting>
  <conditionalFormatting sqref="A206">
    <cfRule type="duplicateValues" dxfId="411" priority="170"/>
  </conditionalFormatting>
  <conditionalFormatting sqref="A206">
    <cfRule type="duplicateValues" dxfId="410" priority="169"/>
  </conditionalFormatting>
  <conditionalFormatting sqref="A206">
    <cfRule type="duplicateValues" dxfId="409" priority="168"/>
  </conditionalFormatting>
  <conditionalFormatting sqref="A207:A208">
    <cfRule type="duplicateValues" dxfId="408" priority="167"/>
  </conditionalFormatting>
  <conditionalFormatting sqref="A207">
    <cfRule type="duplicateValues" dxfId="407" priority="166"/>
  </conditionalFormatting>
  <conditionalFormatting sqref="A207">
    <cfRule type="duplicateValues" dxfId="406" priority="165"/>
  </conditionalFormatting>
  <conditionalFormatting sqref="A207">
    <cfRule type="duplicateValues" dxfId="405" priority="164"/>
  </conditionalFormatting>
  <conditionalFormatting sqref="A207">
    <cfRule type="duplicateValues" dxfId="404" priority="163"/>
  </conditionalFormatting>
  <conditionalFormatting sqref="A207">
    <cfRule type="duplicateValues" dxfId="403" priority="162"/>
  </conditionalFormatting>
  <conditionalFormatting sqref="A208">
    <cfRule type="duplicateValues" dxfId="402" priority="161"/>
  </conditionalFormatting>
  <conditionalFormatting sqref="A208">
    <cfRule type="duplicateValues" dxfId="401" priority="160"/>
  </conditionalFormatting>
  <conditionalFormatting sqref="A208">
    <cfRule type="duplicateValues" dxfId="400" priority="159"/>
  </conditionalFormatting>
  <conditionalFormatting sqref="A208">
    <cfRule type="duplicateValues" dxfId="399" priority="158"/>
  </conditionalFormatting>
  <conditionalFormatting sqref="A208">
    <cfRule type="duplicateValues" dxfId="398" priority="157"/>
  </conditionalFormatting>
  <conditionalFormatting sqref="A208">
    <cfRule type="duplicateValues" dxfId="397" priority="156"/>
  </conditionalFormatting>
  <conditionalFormatting sqref="A209:A214">
    <cfRule type="duplicateValues" dxfId="396" priority="155"/>
  </conditionalFormatting>
  <conditionalFormatting sqref="A209:A214">
    <cfRule type="duplicateValues" dxfId="395" priority="154"/>
  </conditionalFormatting>
  <conditionalFormatting sqref="A209:A214">
    <cfRule type="duplicateValues" dxfId="394" priority="153"/>
  </conditionalFormatting>
  <conditionalFormatting sqref="A209:A214">
    <cfRule type="duplicateValues" dxfId="393" priority="152"/>
  </conditionalFormatting>
  <conditionalFormatting sqref="A209:A214">
    <cfRule type="duplicateValues" dxfId="392" priority="151"/>
  </conditionalFormatting>
  <conditionalFormatting sqref="A209:A214">
    <cfRule type="duplicateValues" dxfId="391" priority="150"/>
  </conditionalFormatting>
  <conditionalFormatting sqref="A209:A214">
    <cfRule type="duplicateValues" dxfId="390" priority="149"/>
  </conditionalFormatting>
  <conditionalFormatting sqref="A209:A214">
    <cfRule type="duplicateValues" dxfId="389" priority="148"/>
  </conditionalFormatting>
  <conditionalFormatting sqref="A209:A210">
    <cfRule type="duplicateValues" dxfId="388" priority="147"/>
  </conditionalFormatting>
  <conditionalFormatting sqref="A209">
    <cfRule type="duplicateValues" dxfId="387" priority="146"/>
  </conditionalFormatting>
  <conditionalFormatting sqref="A209">
    <cfRule type="duplicateValues" dxfId="386" priority="145"/>
  </conditionalFormatting>
  <conditionalFormatting sqref="A209">
    <cfRule type="duplicateValues" dxfId="385" priority="144"/>
  </conditionalFormatting>
  <conditionalFormatting sqref="A209">
    <cfRule type="duplicateValues" dxfId="384" priority="143"/>
  </conditionalFormatting>
  <conditionalFormatting sqref="A209">
    <cfRule type="duplicateValues" dxfId="383" priority="142"/>
  </conditionalFormatting>
  <conditionalFormatting sqref="A210">
    <cfRule type="duplicateValues" dxfId="382" priority="141"/>
  </conditionalFormatting>
  <conditionalFormatting sqref="A210">
    <cfRule type="duplicateValues" dxfId="381" priority="140"/>
  </conditionalFormatting>
  <conditionalFormatting sqref="A210">
    <cfRule type="duplicateValues" dxfId="380" priority="139"/>
  </conditionalFormatting>
  <conditionalFormatting sqref="A210">
    <cfRule type="duplicateValues" dxfId="379" priority="138"/>
  </conditionalFormatting>
  <conditionalFormatting sqref="A210">
    <cfRule type="duplicateValues" dxfId="378" priority="137"/>
  </conditionalFormatting>
  <conditionalFormatting sqref="A210">
    <cfRule type="duplicateValues" dxfId="377" priority="136"/>
  </conditionalFormatting>
  <conditionalFormatting sqref="A211:A212">
    <cfRule type="duplicateValues" dxfId="376" priority="135"/>
  </conditionalFormatting>
  <conditionalFormatting sqref="A211">
    <cfRule type="duplicateValues" dxfId="375" priority="134"/>
  </conditionalFormatting>
  <conditionalFormatting sqref="A211">
    <cfRule type="duplicateValues" dxfId="374" priority="133"/>
  </conditionalFormatting>
  <conditionalFormatting sqref="A211">
    <cfRule type="duplicateValues" dxfId="373" priority="132"/>
  </conditionalFormatting>
  <conditionalFormatting sqref="A211">
    <cfRule type="duplicateValues" dxfId="372" priority="131"/>
  </conditionalFormatting>
  <conditionalFormatting sqref="A211">
    <cfRule type="duplicateValues" dxfId="371" priority="130"/>
  </conditionalFormatting>
  <conditionalFormatting sqref="A212">
    <cfRule type="duplicateValues" dxfId="370" priority="129"/>
  </conditionalFormatting>
  <conditionalFormatting sqref="A212">
    <cfRule type="duplicateValues" dxfId="369" priority="128"/>
  </conditionalFormatting>
  <conditionalFormatting sqref="A212">
    <cfRule type="duplicateValues" dxfId="368" priority="127"/>
  </conditionalFormatting>
  <conditionalFormatting sqref="A212">
    <cfRule type="duplicateValues" dxfId="367" priority="126"/>
  </conditionalFormatting>
  <conditionalFormatting sqref="A212">
    <cfRule type="duplicateValues" dxfId="366" priority="125"/>
  </conditionalFormatting>
  <conditionalFormatting sqref="A212">
    <cfRule type="duplicateValues" dxfId="365" priority="124"/>
  </conditionalFormatting>
  <conditionalFormatting sqref="A213:A214">
    <cfRule type="duplicateValues" dxfId="364" priority="123"/>
  </conditionalFormatting>
  <conditionalFormatting sqref="A213">
    <cfRule type="duplicateValues" dxfId="363" priority="122"/>
  </conditionalFormatting>
  <conditionalFormatting sqref="A213">
    <cfRule type="duplicateValues" dxfId="362" priority="121"/>
  </conditionalFormatting>
  <conditionalFormatting sqref="A213">
    <cfRule type="duplicateValues" dxfId="361" priority="120"/>
  </conditionalFormatting>
  <conditionalFormatting sqref="A213">
    <cfRule type="duplicateValues" dxfId="360" priority="119"/>
  </conditionalFormatting>
  <conditionalFormatting sqref="A213">
    <cfRule type="duplicateValues" dxfId="359" priority="118"/>
  </conditionalFormatting>
  <conditionalFormatting sqref="A214">
    <cfRule type="duplicateValues" dxfId="358" priority="117"/>
  </conditionalFormatting>
  <conditionalFormatting sqref="A214">
    <cfRule type="duplicateValues" dxfId="357" priority="116"/>
  </conditionalFormatting>
  <conditionalFormatting sqref="A214">
    <cfRule type="duplicateValues" dxfId="356" priority="115"/>
  </conditionalFormatting>
  <conditionalFormatting sqref="A214">
    <cfRule type="duplicateValues" dxfId="355" priority="114"/>
  </conditionalFormatting>
  <conditionalFormatting sqref="A214">
    <cfRule type="duplicateValues" dxfId="354" priority="113"/>
  </conditionalFormatting>
  <conditionalFormatting sqref="A214">
    <cfRule type="duplicateValues" dxfId="353" priority="112"/>
  </conditionalFormatting>
  <conditionalFormatting sqref="A215:A220">
    <cfRule type="duplicateValues" dxfId="352" priority="111"/>
  </conditionalFormatting>
  <conditionalFormatting sqref="A215:A220">
    <cfRule type="duplicateValues" dxfId="351" priority="110"/>
  </conditionalFormatting>
  <conditionalFormatting sqref="A215:A220">
    <cfRule type="duplicateValues" dxfId="350" priority="109"/>
  </conditionalFormatting>
  <conditionalFormatting sqref="A215:A220">
    <cfRule type="duplicateValues" dxfId="349" priority="108"/>
  </conditionalFormatting>
  <conditionalFormatting sqref="A215:A220">
    <cfRule type="duplicateValues" dxfId="348" priority="107"/>
  </conditionalFormatting>
  <conditionalFormatting sqref="A215:A220">
    <cfRule type="duplicateValues" dxfId="347" priority="106"/>
  </conditionalFormatting>
  <conditionalFormatting sqref="A215:A220">
    <cfRule type="duplicateValues" dxfId="346" priority="105"/>
  </conditionalFormatting>
  <conditionalFormatting sqref="A215:A220">
    <cfRule type="duplicateValues" dxfId="345" priority="104"/>
  </conditionalFormatting>
  <conditionalFormatting sqref="A215:A220">
    <cfRule type="duplicateValues" dxfId="344" priority="103"/>
  </conditionalFormatting>
  <conditionalFormatting sqref="A215:A216">
    <cfRule type="duplicateValues" dxfId="343" priority="102"/>
  </conditionalFormatting>
  <conditionalFormatting sqref="A215">
    <cfRule type="duplicateValues" dxfId="342" priority="101"/>
  </conditionalFormatting>
  <conditionalFormatting sqref="A215">
    <cfRule type="duplicateValues" dxfId="341" priority="100"/>
  </conditionalFormatting>
  <conditionalFormatting sqref="A215">
    <cfRule type="duplicateValues" dxfId="340" priority="99"/>
  </conditionalFormatting>
  <conditionalFormatting sqref="A215">
    <cfRule type="duplicateValues" dxfId="339" priority="98"/>
  </conditionalFormatting>
  <conditionalFormatting sqref="A215">
    <cfRule type="duplicateValues" dxfId="338" priority="97"/>
  </conditionalFormatting>
  <conditionalFormatting sqref="A216">
    <cfRule type="duplicateValues" dxfId="337" priority="96"/>
  </conditionalFormatting>
  <conditionalFormatting sqref="A216">
    <cfRule type="duplicateValues" dxfId="336" priority="95"/>
  </conditionalFormatting>
  <conditionalFormatting sqref="A216">
    <cfRule type="duplicateValues" dxfId="335" priority="94"/>
  </conditionalFormatting>
  <conditionalFormatting sqref="A216">
    <cfRule type="duplicateValues" dxfId="334" priority="93"/>
  </conditionalFormatting>
  <conditionalFormatting sqref="A216">
    <cfRule type="duplicateValues" dxfId="333" priority="92"/>
  </conditionalFormatting>
  <conditionalFormatting sqref="A216">
    <cfRule type="duplicateValues" dxfId="332" priority="91"/>
  </conditionalFormatting>
  <conditionalFormatting sqref="A217:A218">
    <cfRule type="duplicateValues" dxfId="331" priority="90"/>
  </conditionalFormatting>
  <conditionalFormatting sqref="A217">
    <cfRule type="duplicateValues" dxfId="330" priority="89"/>
  </conditionalFormatting>
  <conditionalFormatting sqref="A217">
    <cfRule type="duplicateValues" dxfId="329" priority="88"/>
  </conditionalFormatting>
  <conditionalFormatting sqref="A217">
    <cfRule type="duplicateValues" dxfId="328" priority="87"/>
  </conditionalFormatting>
  <conditionalFormatting sqref="A217">
    <cfRule type="duplicateValues" dxfId="327" priority="86"/>
  </conditionalFormatting>
  <conditionalFormatting sqref="A217">
    <cfRule type="duplicateValues" dxfId="326" priority="85"/>
  </conditionalFormatting>
  <conditionalFormatting sqref="A218">
    <cfRule type="duplicateValues" dxfId="325" priority="84"/>
  </conditionalFormatting>
  <conditionalFormatting sqref="A218">
    <cfRule type="duplicateValues" dxfId="324" priority="83"/>
  </conditionalFormatting>
  <conditionalFormatting sqref="A218">
    <cfRule type="duplicateValues" dxfId="323" priority="82"/>
  </conditionalFormatting>
  <conditionalFormatting sqref="A218">
    <cfRule type="duplicateValues" dxfId="322" priority="81"/>
  </conditionalFormatting>
  <conditionalFormatting sqref="A218">
    <cfRule type="duplicateValues" dxfId="321" priority="80"/>
  </conditionalFormatting>
  <conditionalFormatting sqref="A218">
    <cfRule type="duplicateValues" dxfId="320" priority="79"/>
  </conditionalFormatting>
  <conditionalFormatting sqref="A219:A220">
    <cfRule type="duplicateValues" dxfId="319" priority="78"/>
  </conditionalFormatting>
  <conditionalFormatting sqref="A219">
    <cfRule type="duplicateValues" dxfId="318" priority="77"/>
  </conditionalFormatting>
  <conditionalFormatting sqref="A219">
    <cfRule type="duplicateValues" dxfId="317" priority="76"/>
  </conditionalFormatting>
  <conditionalFormatting sqref="A219">
    <cfRule type="duplicateValues" dxfId="316" priority="75"/>
  </conditionalFormatting>
  <conditionalFormatting sqref="A219">
    <cfRule type="duplicateValues" dxfId="315" priority="74"/>
  </conditionalFormatting>
  <conditionalFormatting sqref="A219">
    <cfRule type="duplicateValues" dxfId="314" priority="73"/>
  </conditionalFormatting>
  <conditionalFormatting sqref="A220">
    <cfRule type="duplicateValues" dxfId="313" priority="72"/>
  </conditionalFormatting>
  <conditionalFormatting sqref="A220">
    <cfRule type="duplicateValues" dxfId="312" priority="71"/>
  </conditionalFormatting>
  <conditionalFormatting sqref="A220">
    <cfRule type="duplicateValues" dxfId="311" priority="70"/>
  </conditionalFormatting>
  <conditionalFormatting sqref="A220">
    <cfRule type="duplicateValues" dxfId="310" priority="69"/>
  </conditionalFormatting>
  <conditionalFormatting sqref="A220">
    <cfRule type="duplicateValues" dxfId="309" priority="68"/>
  </conditionalFormatting>
  <conditionalFormatting sqref="A220">
    <cfRule type="duplicateValues" dxfId="308" priority="67"/>
  </conditionalFormatting>
  <conditionalFormatting sqref="A221:A228">
    <cfRule type="duplicateValues" dxfId="307" priority="66"/>
  </conditionalFormatting>
  <conditionalFormatting sqref="A221:A222">
    <cfRule type="duplicateValues" dxfId="306" priority="65"/>
  </conditionalFormatting>
  <conditionalFormatting sqref="A221:A222">
    <cfRule type="duplicateValues" dxfId="305" priority="64"/>
  </conditionalFormatting>
  <conditionalFormatting sqref="A221:A222">
    <cfRule type="duplicateValues" dxfId="304" priority="63"/>
  </conditionalFormatting>
  <conditionalFormatting sqref="A221:A222">
    <cfRule type="duplicateValues" dxfId="303" priority="62"/>
  </conditionalFormatting>
  <conditionalFormatting sqref="A221:A222">
    <cfRule type="duplicateValues" dxfId="302" priority="61"/>
  </conditionalFormatting>
  <conditionalFormatting sqref="A221:A222">
    <cfRule type="duplicateValues" dxfId="301" priority="60"/>
  </conditionalFormatting>
  <conditionalFormatting sqref="A221:A222">
    <cfRule type="duplicateValues" dxfId="300" priority="59"/>
  </conditionalFormatting>
  <conditionalFormatting sqref="A221:A222">
    <cfRule type="duplicateValues" dxfId="299" priority="58"/>
  </conditionalFormatting>
  <conditionalFormatting sqref="A221:A222">
    <cfRule type="duplicateValues" dxfId="298" priority="57"/>
  </conditionalFormatting>
  <conditionalFormatting sqref="A221">
    <cfRule type="duplicateValues" dxfId="297" priority="56"/>
  </conditionalFormatting>
  <conditionalFormatting sqref="A221">
    <cfRule type="duplicateValues" dxfId="296" priority="55"/>
  </conditionalFormatting>
  <conditionalFormatting sqref="A221">
    <cfRule type="duplicateValues" dxfId="295" priority="54"/>
  </conditionalFormatting>
  <conditionalFormatting sqref="A221">
    <cfRule type="duplicateValues" dxfId="294" priority="53"/>
  </conditionalFormatting>
  <conditionalFormatting sqref="A221">
    <cfRule type="duplicateValues" dxfId="293" priority="52"/>
  </conditionalFormatting>
  <conditionalFormatting sqref="A222">
    <cfRule type="duplicateValues" dxfId="292" priority="51"/>
  </conditionalFormatting>
  <conditionalFormatting sqref="A222">
    <cfRule type="duplicateValues" dxfId="291" priority="50"/>
  </conditionalFormatting>
  <conditionalFormatting sqref="A222">
    <cfRule type="duplicateValues" dxfId="290" priority="49"/>
  </conditionalFormatting>
  <conditionalFormatting sqref="A222">
    <cfRule type="duplicateValues" dxfId="289" priority="48"/>
  </conditionalFormatting>
  <conditionalFormatting sqref="A222">
    <cfRule type="duplicateValues" dxfId="288" priority="47"/>
  </conditionalFormatting>
  <conditionalFormatting sqref="A222">
    <cfRule type="duplicateValues" dxfId="287" priority="46"/>
  </conditionalFormatting>
  <conditionalFormatting sqref="A223:A228">
    <cfRule type="duplicateValues" dxfId="286" priority="45"/>
  </conditionalFormatting>
  <conditionalFormatting sqref="A223:A228">
    <cfRule type="duplicateValues" dxfId="285" priority="44"/>
  </conditionalFormatting>
  <conditionalFormatting sqref="A223:A228">
    <cfRule type="duplicateValues" dxfId="284" priority="43"/>
  </conditionalFormatting>
  <conditionalFormatting sqref="A223:A228">
    <cfRule type="duplicateValues" dxfId="283" priority="42"/>
  </conditionalFormatting>
  <conditionalFormatting sqref="A223:A228">
    <cfRule type="duplicateValues" dxfId="282" priority="41"/>
  </conditionalFormatting>
  <conditionalFormatting sqref="A223:A228">
    <cfRule type="duplicateValues" dxfId="281" priority="40"/>
  </conditionalFormatting>
  <conditionalFormatting sqref="A223:A228">
    <cfRule type="duplicateValues" dxfId="280" priority="39"/>
  </conditionalFormatting>
  <conditionalFormatting sqref="A223:A228">
    <cfRule type="duplicateValues" dxfId="279" priority="38"/>
  </conditionalFormatting>
  <conditionalFormatting sqref="A223:A228">
    <cfRule type="duplicateValues" dxfId="278" priority="37"/>
  </conditionalFormatting>
  <conditionalFormatting sqref="A223:A224">
    <cfRule type="duplicateValues" dxfId="277" priority="36"/>
  </conditionalFormatting>
  <conditionalFormatting sqref="A223">
    <cfRule type="duplicateValues" dxfId="276" priority="35"/>
  </conditionalFormatting>
  <conditionalFormatting sqref="A223">
    <cfRule type="duplicateValues" dxfId="275" priority="34"/>
  </conditionalFormatting>
  <conditionalFormatting sqref="A223">
    <cfRule type="duplicateValues" dxfId="274" priority="33"/>
  </conditionalFormatting>
  <conditionalFormatting sqref="A223">
    <cfRule type="duplicateValues" dxfId="273" priority="32"/>
  </conditionalFormatting>
  <conditionalFormatting sqref="A223">
    <cfRule type="duplicateValues" dxfId="272" priority="31"/>
  </conditionalFormatting>
  <conditionalFormatting sqref="A224">
    <cfRule type="duplicateValues" dxfId="271" priority="30"/>
  </conditionalFormatting>
  <conditionalFormatting sqref="A224">
    <cfRule type="duplicateValues" dxfId="270" priority="29"/>
  </conditionalFormatting>
  <conditionalFormatting sqref="A224">
    <cfRule type="duplicateValues" dxfId="269" priority="28"/>
  </conditionalFormatting>
  <conditionalFormatting sqref="A224">
    <cfRule type="duplicateValues" dxfId="268" priority="27"/>
  </conditionalFormatting>
  <conditionalFormatting sqref="A224">
    <cfRule type="duplicateValues" dxfId="267" priority="26"/>
  </conditionalFormatting>
  <conditionalFormatting sqref="A224">
    <cfRule type="duplicateValues" dxfId="266" priority="25"/>
  </conditionalFormatting>
  <conditionalFormatting sqref="A225:A226">
    <cfRule type="duplicateValues" dxfId="265" priority="24"/>
  </conditionalFormatting>
  <conditionalFormatting sqref="A225">
    <cfRule type="duplicateValues" dxfId="264" priority="23"/>
  </conditionalFormatting>
  <conditionalFormatting sqref="A225">
    <cfRule type="duplicateValues" dxfId="263" priority="22"/>
  </conditionalFormatting>
  <conditionalFormatting sqref="A225">
    <cfRule type="duplicateValues" dxfId="262" priority="21"/>
  </conditionalFormatting>
  <conditionalFormatting sqref="A225">
    <cfRule type="duplicateValues" dxfId="261" priority="20"/>
  </conditionalFormatting>
  <conditionalFormatting sqref="A225">
    <cfRule type="duplicateValues" dxfId="260" priority="19"/>
  </conditionalFormatting>
  <conditionalFormatting sqref="A226">
    <cfRule type="duplicateValues" dxfId="259" priority="18"/>
  </conditionalFormatting>
  <conditionalFormatting sqref="A226">
    <cfRule type="duplicateValues" dxfId="258" priority="17"/>
  </conditionalFormatting>
  <conditionalFormatting sqref="A226">
    <cfRule type="duplicateValues" dxfId="257" priority="16"/>
  </conditionalFormatting>
  <conditionalFormatting sqref="A226">
    <cfRule type="duplicateValues" dxfId="256" priority="15"/>
  </conditionalFormatting>
  <conditionalFormatting sqref="A226">
    <cfRule type="duplicateValues" dxfId="255" priority="14"/>
  </conditionalFormatting>
  <conditionalFormatting sqref="A226">
    <cfRule type="duplicateValues" dxfId="254" priority="13"/>
  </conditionalFormatting>
  <conditionalFormatting sqref="A227:A228">
    <cfRule type="duplicateValues" dxfId="253" priority="12"/>
  </conditionalFormatting>
  <conditionalFormatting sqref="A227">
    <cfRule type="duplicateValues" dxfId="252" priority="11"/>
  </conditionalFormatting>
  <conditionalFormatting sqref="A227">
    <cfRule type="duplicateValues" dxfId="251" priority="10"/>
  </conditionalFormatting>
  <conditionalFormatting sqref="A227">
    <cfRule type="duplicateValues" dxfId="250" priority="9"/>
  </conditionalFormatting>
  <conditionalFormatting sqref="A227">
    <cfRule type="duplicateValues" dxfId="249" priority="8"/>
  </conditionalFormatting>
  <conditionalFormatting sqref="A227">
    <cfRule type="duplicateValues" dxfId="248" priority="7"/>
  </conditionalFormatting>
  <conditionalFormatting sqref="A228">
    <cfRule type="duplicateValues" dxfId="247" priority="6"/>
  </conditionalFormatting>
  <conditionalFormatting sqref="A228">
    <cfRule type="duplicateValues" dxfId="246" priority="5"/>
  </conditionalFormatting>
  <conditionalFormatting sqref="A228">
    <cfRule type="duplicateValues" dxfId="245" priority="4"/>
  </conditionalFormatting>
  <conditionalFormatting sqref="A228">
    <cfRule type="duplicateValues" dxfId="244" priority="3"/>
  </conditionalFormatting>
  <conditionalFormatting sqref="A228">
    <cfRule type="duplicateValues" dxfId="243" priority="2"/>
  </conditionalFormatting>
  <conditionalFormatting sqref="A228">
    <cfRule type="duplicateValues" dxfId="24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27285</v>
      </c>
      <c r="B2" s="7">
        <v>0</v>
      </c>
      <c r="C2" s="7">
        <v>1</v>
      </c>
      <c r="D2" s="7">
        <v>1</v>
      </c>
      <c r="E2" s="8">
        <f xml:space="preserve"> SUM(Round09[[#This Row],[امتیاز نتیجه]:[امتیاز پاس گل]])</f>
        <v>2</v>
      </c>
    </row>
    <row r="3" spans="1:5" x14ac:dyDescent="0.25">
      <c r="A3" s="9">
        <v>22881</v>
      </c>
      <c r="B3" s="9">
        <v>0</v>
      </c>
      <c r="C3" s="9">
        <v>1</v>
      </c>
      <c r="D3" s="9">
        <v>1</v>
      </c>
      <c r="E3" s="8">
        <f xml:space="preserve"> SUM(Round09[[#This Row],[امتیاز نتیجه]:[امتیاز پاس گل]])</f>
        <v>2</v>
      </c>
    </row>
    <row r="4" spans="1:5" x14ac:dyDescent="0.25">
      <c r="A4" s="9">
        <v>20270</v>
      </c>
      <c r="B4" s="9">
        <v>0</v>
      </c>
      <c r="C4" s="9">
        <v>1</v>
      </c>
      <c r="D4" s="9">
        <v>1</v>
      </c>
      <c r="E4" s="8">
        <f xml:space="preserve"> SUM(Round09[[#This Row],[امتیاز نتیجه]:[امتیاز پاس گل]])</f>
        <v>2</v>
      </c>
    </row>
    <row r="5" spans="1:5" x14ac:dyDescent="0.25">
      <c r="A5" s="9">
        <v>29328</v>
      </c>
      <c r="B5" s="9">
        <v>0</v>
      </c>
      <c r="C5" s="9">
        <v>1</v>
      </c>
      <c r="D5" s="9">
        <v>1</v>
      </c>
      <c r="E5" s="8">
        <f xml:space="preserve"> SUM(Round09[[#This Row],[امتیاز نتیجه]:[امتیاز پاس گل]])</f>
        <v>2</v>
      </c>
    </row>
    <row r="6" spans="1:5" x14ac:dyDescent="0.25">
      <c r="A6" s="9">
        <v>29687</v>
      </c>
      <c r="B6" s="9">
        <v>1</v>
      </c>
      <c r="C6" s="9">
        <v>0</v>
      </c>
      <c r="D6" s="9">
        <v>0</v>
      </c>
      <c r="E6" s="10">
        <f xml:space="preserve"> SUM(Round09[[#This Row],[امتیاز نتیجه]:[امتیاز پاس گل]])</f>
        <v>1</v>
      </c>
    </row>
    <row r="7" spans="1:5" x14ac:dyDescent="0.25">
      <c r="A7" s="9">
        <v>29640</v>
      </c>
      <c r="B7" s="9">
        <v>0</v>
      </c>
      <c r="C7" s="9">
        <v>1</v>
      </c>
      <c r="D7" s="9">
        <v>0</v>
      </c>
      <c r="E7" s="10">
        <f xml:space="preserve"> SUM(Round09[[#This Row],[امتیاز نتیجه]:[امتیاز پاس گل]])</f>
        <v>1</v>
      </c>
    </row>
    <row r="8" spans="1:5" x14ac:dyDescent="0.25">
      <c r="A8" s="9">
        <v>21822</v>
      </c>
      <c r="B8" s="9">
        <v>0</v>
      </c>
      <c r="C8" s="9">
        <v>0</v>
      </c>
      <c r="D8" s="9">
        <v>1</v>
      </c>
      <c r="E8" s="8">
        <f xml:space="preserve"> SUM(Round09[[#This Row],[امتیاز نتیجه]:[امتیاز پاس گل]])</f>
        <v>1</v>
      </c>
    </row>
    <row r="9" spans="1:5" x14ac:dyDescent="0.25">
      <c r="A9" s="9">
        <v>25250</v>
      </c>
      <c r="B9" s="9">
        <v>0</v>
      </c>
      <c r="C9" s="9">
        <v>1</v>
      </c>
      <c r="D9" s="9">
        <v>0</v>
      </c>
      <c r="E9" s="8">
        <f xml:space="preserve"> SUM(Round09[[#This Row],[امتیاز نتیجه]:[امتیاز پاس گل]])</f>
        <v>1</v>
      </c>
    </row>
    <row r="10" spans="1:5" x14ac:dyDescent="0.25">
      <c r="A10" s="9">
        <v>29542</v>
      </c>
      <c r="B10" s="9">
        <v>0</v>
      </c>
      <c r="C10" s="9">
        <v>1</v>
      </c>
      <c r="D10" s="9">
        <v>0</v>
      </c>
      <c r="E10" s="8">
        <f xml:space="preserve"> SUM(Round09[[#This Row],[امتیاز نتیجه]:[امتیاز پاس گل]])</f>
        <v>1</v>
      </c>
    </row>
    <row r="11" spans="1:5" x14ac:dyDescent="0.25">
      <c r="A11" s="9">
        <v>18508</v>
      </c>
      <c r="B11" s="9">
        <v>0</v>
      </c>
      <c r="C11" s="9">
        <v>1</v>
      </c>
      <c r="D11" s="9">
        <v>0</v>
      </c>
      <c r="E11" s="8">
        <f xml:space="preserve"> SUM(Round09[[#This Row],[امتیاز نتیجه]:[امتیاز پاس گل]])</f>
        <v>1</v>
      </c>
    </row>
    <row r="12" spans="1:5" x14ac:dyDescent="0.25">
      <c r="A12" s="9">
        <v>29594</v>
      </c>
      <c r="B12" s="9">
        <v>0</v>
      </c>
      <c r="C12" s="9">
        <v>1</v>
      </c>
      <c r="D12" s="9">
        <v>0</v>
      </c>
      <c r="E12" s="8">
        <f xml:space="preserve"> SUM(Round09[[#This Row],[امتیاز نتیجه]:[امتیاز پاس گل]])</f>
        <v>1</v>
      </c>
    </row>
    <row r="13" spans="1:5" x14ac:dyDescent="0.25">
      <c r="A13" s="9">
        <v>22503</v>
      </c>
      <c r="B13" s="9">
        <v>0</v>
      </c>
      <c r="C13" s="9">
        <v>0</v>
      </c>
      <c r="D13" s="9">
        <v>1</v>
      </c>
      <c r="E13" s="8">
        <f xml:space="preserve"> SUM(Round09[[#This Row],[امتیاز نتیجه]:[امتیاز پاس گل]])</f>
        <v>1</v>
      </c>
    </row>
    <row r="14" spans="1:5" x14ac:dyDescent="0.25">
      <c r="A14" s="9">
        <v>27427</v>
      </c>
      <c r="B14" s="9">
        <v>0</v>
      </c>
      <c r="C14" s="9">
        <v>0</v>
      </c>
      <c r="D14" s="9">
        <v>1</v>
      </c>
      <c r="E14" s="8">
        <f xml:space="preserve"> SUM(Round09[[#This Row],[امتیاز نتیجه]:[امتیاز پاس گل]])</f>
        <v>1</v>
      </c>
    </row>
    <row r="15" spans="1:5" x14ac:dyDescent="0.25">
      <c r="A15" s="9">
        <v>29629</v>
      </c>
      <c r="B15" s="9">
        <v>0</v>
      </c>
      <c r="C15" s="9">
        <v>0</v>
      </c>
      <c r="D15" s="9">
        <v>1</v>
      </c>
      <c r="E15" s="8">
        <f xml:space="preserve"> SUM(Round09[[#This Row],[امتیاز نتیجه]:[امتیاز پاس گل]])</f>
        <v>1</v>
      </c>
    </row>
    <row r="16" spans="1:5" x14ac:dyDescent="0.25">
      <c r="A16" s="9">
        <v>25396</v>
      </c>
      <c r="B16" s="9">
        <v>0</v>
      </c>
      <c r="C16" s="9">
        <v>1</v>
      </c>
      <c r="D16" s="9">
        <v>0</v>
      </c>
      <c r="E16" s="8">
        <f xml:space="preserve"> SUM(Round09[[#This Row],[امتیاز نتیجه]:[امتیاز پاس گل]])</f>
        <v>1</v>
      </c>
    </row>
    <row r="17" spans="1:5" x14ac:dyDescent="0.25">
      <c r="A17" s="9">
        <v>29446</v>
      </c>
      <c r="B17" s="9">
        <v>0</v>
      </c>
      <c r="C17" s="9">
        <v>0</v>
      </c>
      <c r="D17" s="9">
        <v>0</v>
      </c>
      <c r="E17" s="10">
        <f xml:space="preserve"> SUM(Round09[[#This Row],[امتیاز نتیجه]:[امتیاز پاس گل]])</f>
        <v>0</v>
      </c>
    </row>
    <row r="18" spans="1:5" x14ac:dyDescent="0.25">
      <c r="A18" s="9">
        <v>29560</v>
      </c>
      <c r="B18" s="9">
        <v>0</v>
      </c>
      <c r="C18" s="9">
        <v>0</v>
      </c>
      <c r="D18" s="9">
        <v>0</v>
      </c>
      <c r="E18" s="10">
        <f xml:space="preserve"> SUM(Round09[[#This Row],[امتیاز نتیجه]:[امتیاز پاس گل]])</f>
        <v>0</v>
      </c>
    </row>
    <row r="19" spans="1:5" x14ac:dyDescent="0.25">
      <c r="A19" s="9">
        <v>29631</v>
      </c>
      <c r="B19" s="9">
        <v>0</v>
      </c>
      <c r="C19" s="9">
        <v>0</v>
      </c>
      <c r="D19" s="9">
        <v>0</v>
      </c>
      <c r="E19" s="10">
        <f xml:space="preserve"> SUM(Round09[[#This Row],[امتیاز نتیجه]:[امتیاز پاس گل]])</f>
        <v>0</v>
      </c>
    </row>
    <row r="20" spans="1:5" x14ac:dyDescent="0.25">
      <c r="A20" s="9">
        <v>29690</v>
      </c>
      <c r="B20" s="9">
        <v>0</v>
      </c>
      <c r="C20" s="9">
        <v>0</v>
      </c>
      <c r="D20" s="9">
        <v>0</v>
      </c>
      <c r="E20" s="8">
        <f xml:space="preserve"> SUM(Round09[[#This Row],[امتیاز نتیجه]:[امتیاز پاس گل]])</f>
        <v>0</v>
      </c>
    </row>
    <row r="21" spans="1:5" x14ac:dyDescent="0.25">
      <c r="A21" s="9">
        <v>29543</v>
      </c>
      <c r="B21" s="9">
        <v>0</v>
      </c>
      <c r="C21" s="9">
        <v>0</v>
      </c>
      <c r="D21" s="9">
        <v>0</v>
      </c>
      <c r="E21" s="8">
        <f xml:space="preserve"> SUM(Round09[[#This Row],[امتیاز نتیجه]:[امتیاز پاس گل]])</f>
        <v>0</v>
      </c>
    </row>
    <row r="22" spans="1:5" x14ac:dyDescent="0.25">
      <c r="A22" s="9">
        <v>29536</v>
      </c>
      <c r="B22" s="9">
        <v>0</v>
      </c>
      <c r="C22" s="9">
        <v>0</v>
      </c>
      <c r="D22" s="9">
        <v>0</v>
      </c>
      <c r="E22" s="8">
        <f xml:space="preserve"> SUM(Round09[[#This Row],[امتیاز نتیجه]:[امتیاز پاس گل]])</f>
        <v>0</v>
      </c>
    </row>
    <row r="23" spans="1:5" x14ac:dyDescent="0.25">
      <c r="A23" s="9">
        <v>2</v>
      </c>
      <c r="B23" s="9">
        <v>0</v>
      </c>
      <c r="C23" s="9">
        <v>0</v>
      </c>
      <c r="D23" s="9">
        <v>0</v>
      </c>
      <c r="E23" s="8">
        <f xml:space="preserve"> SUM(Round09[[#This Row],[امتیاز نتیجه]:[امتیاز پاس گل]])</f>
        <v>0</v>
      </c>
    </row>
    <row r="24" spans="1:5" x14ac:dyDescent="0.25">
      <c r="A24" s="9">
        <v>29577</v>
      </c>
      <c r="B24" s="9">
        <v>0</v>
      </c>
      <c r="C24" s="9">
        <v>0</v>
      </c>
      <c r="D24" s="9">
        <v>0</v>
      </c>
      <c r="E24" s="8">
        <f xml:space="preserve"> SUM(Round09[[#This Row],[امتیاز نتیجه]:[امتیاز پاس گل]])</f>
        <v>0</v>
      </c>
    </row>
    <row r="25" spans="1:5" x14ac:dyDescent="0.25">
      <c r="A25" s="9">
        <v>6557</v>
      </c>
      <c r="B25" s="9">
        <v>0</v>
      </c>
      <c r="C25" s="9">
        <v>0</v>
      </c>
      <c r="D25" s="9">
        <v>0</v>
      </c>
      <c r="E25" s="8">
        <f xml:space="preserve"> SUM(Round09[[#This Row],[امتیاز نتیجه]:[امتیاز پاس گل]])</f>
        <v>0</v>
      </c>
    </row>
    <row r="26" spans="1:5" x14ac:dyDescent="0.25">
      <c r="A26" s="9">
        <v>26298</v>
      </c>
      <c r="B26" s="9">
        <v>0</v>
      </c>
      <c r="C26" s="9">
        <v>0</v>
      </c>
      <c r="D26" s="9">
        <v>0</v>
      </c>
      <c r="E26" s="8">
        <f xml:space="preserve"> SUM(Round09[[#This Row],[امتیاز نتیجه]:[امتیاز پاس گل]])</f>
        <v>0</v>
      </c>
    </row>
    <row r="27" spans="1:5" x14ac:dyDescent="0.25">
      <c r="A27" s="9">
        <v>13355</v>
      </c>
      <c r="B27" s="9">
        <v>0</v>
      </c>
      <c r="C27" s="9">
        <v>0</v>
      </c>
      <c r="D27" s="9">
        <v>0</v>
      </c>
      <c r="E27" s="8">
        <f xml:space="preserve"> SUM(Round09[[#This Row],[امتیاز نتیجه]:[امتیاز پاس گل]])</f>
        <v>0</v>
      </c>
    </row>
    <row r="28" spans="1:5" x14ac:dyDescent="0.25">
      <c r="A28" s="9">
        <v>29611</v>
      </c>
      <c r="B28" s="9">
        <v>0</v>
      </c>
      <c r="C28" s="9">
        <v>0</v>
      </c>
      <c r="D28" s="9">
        <v>0</v>
      </c>
      <c r="E28" s="8">
        <f xml:space="preserve"> SUM(Round09[[#This Row],[امتیاز نتیجه]:[امتیاز پاس گل]])</f>
        <v>0</v>
      </c>
    </row>
    <row r="29" spans="1:5" x14ac:dyDescent="0.25">
      <c r="A29" s="9">
        <v>20722</v>
      </c>
      <c r="B29" s="9">
        <v>0</v>
      </c>
      <c r="C29" s="9">
        <v>0</v>
      </c>
      <c r="D29" s="9">
        <v>0</v>
      </c>
      <c r="E29" s="8">
        <f xml:space="preserve"> SUM(Round09[[#This Row],[امتیاز نتیجه]:[امتیاز پاس گل]])</f>
        <v>0</v>
      </c>
    </row>
    <row r="30" spans="1:5" x14ac:dyDescent="0.25">
      <c r="A30" s="9">
        <v>29490</v>
      </c>
      <c r="B30" s="9">
        <v>0</v>
      </c>
      <c r="C30" s="9">
        <v>0</v>
      </c>
      <c r="D30" s="9">
        <v>0</v>
      </c>
      <c r="E30" s="8">
        <f xml:space="preserve"> SUM(Round09[[#This Row],[امتیاز نتیجه]:[امتیاز پاس گل]])</f>
        <v>0</v>
      </c>
    </row>
    <row r="31" spans="1:5" x14ac:dyDescent="0.25">
      <c r="A31" s="9">
        <v>5914</v>
      </c>
      <c r="B31" s="9">
        <v>0</v>
      </c>
      <c r="C31" s="9">
        <v>0</v>
      </c>
      <c r="D31" s="9">
        <v>0</v>
      </c>
      <c r="E31" s="8">
        <f xml:space="preserve"> SUM(Round09[[#This Row],[امتیاز نتیجه]:[امتیاز پاس گل]])</f>
        <v>0</v>
      </c>
    </row>
    <row r="32" spans="1:5" x14ac:dyDescent="0.25">
      <c r="A32" s="9">
        <v>22464</v>
      </c>
      <c r="B32" s="9">
        <v>0</v>
      </c>
      <c r="C32" s="9">
        <v>0</v>
      </c>
      <c r="D32" s="9">
        <v>0</v>
      </c>
      <c r="E32" s="8">
        <f xml:space="preserve"> SUM(Round09[[#This Row],[امتیاز نتیجه]:[امتیاز پاس گل]])</f>
        <v>0</v>
      </c>
    </row>
    <row r="33" spans="1:5" x14ac:dyDescent="0.25">
      <c r="A33" s="9">
        <v>26706</v>
      </c>
      <c r="B33" s="9">
        <v>0</v>
      </c>
      <c r="C33" s="9">
        <v>0</v>
      </c>
      <c r="D33" s="9">
        <v>0</v>
      </c>
      <c r="E33" s="8">
        <f xml:space="preserve"> SUM(Round09[[#This Row],[امتیاز نتیجه]:[امتیاز پاس گل]])</f>
        <v>0</v>
      </c>
    </row>
    <row r="34" spans="1:5" x14ac:dyDescent="0.25">
      <c r="A34" s="9">
        <v>29231</v>
      </c>
      <c r="B34" s="9">
        <v>0</v>
      </c>
      <c r="C34" s="9">
        <v>0</v>
      </c>
      <c r="D34" s="9">
        <v>0</v>
      </c>
      <c r="E34" s="8">
        <f xml:space="preserve"> SUM(Round09[[#This Row],[امتیاز نتیجه]:[امتیاز پاس گل]])</f>
        <v>0</v>
      </c>
    </row>
    <row r="35" spans="1:5" x14ac:dyDescent="0.25">
      <c r="A35" s="9">
        <v>8946</v>
      </c>
      <c r="B35" s="9">
        <v>0</v>
      </c>
      <c r="C35" s="9">
        <v>0</v>
      </c>
      <c r="D35" s="9">
        <v>0</v>
      </c>
      <c r="E35" s="8">
        <f xml:space="preserve"> SUM(Round09[[#This Row],[امتیاز نتیجه]:[امتیاز پاس گل]])</f>
        <v>0</v>
      </c>
    </row>
    <row r="36" spans="1:5" x14ac:dyDescent="0.25">
      <c r="A36" s="9">
        <v>27054</v>
      </c>
      <c r="B36" s="9">
        <v>0</v>
      </c>
      <c r="C36" s="9">
        <v>0</v>
      </c>
      <c r="D36" s="9">
        <v>0</v>
      </c>
      <c r="E36" s="8">
        <f xml:space="preserve"> SUM(Round09[[#This Row],[امتیاز نتیجه]:[امتیاز پاس گل]])</f>
        <v>0</v>
      </c>
    </row>
    <row r="37" spans="1:5" x14ac:dyDescent="0.25">
      <c r="A37" s="9">
        <v>28596</v>
      </c>
      <c r="B37" s="9">
        <v>0</v>
      </c>
      <c r="C37" s="9">
        <v>0</v>
      </c>
      <c r="D37" s="9">
        <v>0</v>
      </c>
      <c r="E37" s="8">
        <f xml:space="preserve"> SUM(Round09[[#This Row],[امتیاز نتیجه]:[امتیاز پاس گل]])</f>
        <v>0</v>
      </c>
    </row>
    <row r="38" spans="1:5" x14ac:dyDescent="0.25">
      <c r="A38" s="9">
        <v>28965</v>
      </c>
      <c r="B38" s="9">
        <v>0</v>
      </c>
      <c r="C38" s="9">
        <v>0</v>
      </c>
      <c r="D38" s="9">
        <v>0</v>
      </c>
      <c r="E38" s="8">
        <f xml:space="preserve"> SUM(Round09[[#This Row],[امتیاز نتیجه]:[امتیاز پاس گل]])</f>
        <v>0</v>
      </c>
    </row>
    <row r="39" spans="1:5" x14ac:dyDescent="0.25">
      <c r="A39" s="9">
        <v>27857</v>
      </c>
      <c r="B39" s="9">
        <v>0</v>
      </c>
      <c r="C39" s="9">
        <v>0</v>
      </c>
      <c r="D39" s="9">
        <v>0</v>
      </c>
      <c r="E39" s="8">
        <f xml:space="preserve"> SUM(Round09[[#This Row],[امتیاز نتیجه]:[امتیاز پاس گل]])</f>
        <v>0</v>
      </c>
    </row>
    <row r="40" spans="1:5" x14ac:dyDescent="0.25">
      <c r="A40" s="9">
        <v>29720</v>
      </c>
      <c r="B40" s="9">
        <v>0</v>
      </c>
      <c r="C40" s="9">
        <v>0</v>
      </c>
      <c r="D40" s="9">
        <v>0</v>
      </c>
      <c r="E40" s="8">
        <f xml:space="preserve"> SUM(Round09[[#This Row],[امتیاز نتیجه]:[امتیاز پاس گل]])</f>
        <v>0</v>
      </c>
    </row>
    <row r="41" spans="1:5" x14ac:dyDescent="0.25">
      <c r="A41" s="9">
        <v>19364</v>
      </c>
      <c r="B41" s="9">
        <v>0</v>
      </c>
      <c r="C41" s="9">
        <v>0</v>
      </c>
      <c r="D41" s="9">
        <v>0</v>
      </c>
      <c r="E41" s="8">
        <f xml:space="preserve"> SUM(Round09[[#This Row],[امتیاز نتیجه]:[امتیاز پاس گل]])</f>
        <v>0</v>
      </c>
    </row>
    <row r="42" spans="1:5" x14ac:dyDescent="0.25">
      <c r="A42" s="9">
        <v>29566</v>
      </c>
      <c r="B42" s="9">
        <v>0</v>
      </c>
      <c r="C42" s="9">
        <v>0</v>
      </c>
      <c r="D42" s="9">
        <v>0</v>
      </c>
      <c r="E42" s="8">
        <f xml:space="preserve"> SUM(Round09[[#This Row],[امتیاز نتیجه]:[امتیاز پاس گل]])</f>
        <v>0</v>
      </c>
    </row>
    <row r="43" spans="1:5" x14ac:dyDescent="0.25">
      <c r="A43" s="9">
        <v>29570</v>
      </c>
      <c r="B43" s="9">
        <v>0</v>
      </c>
      <c r="C43" s="9">
        <v>0</v>
      </c>
      <c r="D43" s="9">
        <v>0</v>
      </c>
      <c r="E43" s="8">
        <f xml:space="preserve"> SUM(Round09[[#This Row],[امتیاز نتیجه]:[امتیاز پاس گل]])</f>
        <v>0</v>
      </c>
    </row>
    <row r="44" spans="1:5" x14ac:dyDescent="0.25">
      <c r="A44" s="9">
        <v>22089</v>
      </c>
      <c r="B44" s="9">
        <v>0</v>
      </c>
      <c r="C44" s="9">
        <v>0</v>
      </c>
      <c r="D44" s="9">
        <v>0</v>
      </c>
      <c r="E44" s="8">
        <f xml:space="preserve"> SUM(Round09[[#This Row],[امتیاز نتیجه]:[امتیاز پاس گل]])</f>
        <v>0</v>
      </c>
    </row>
    <row r="45" spans="1:5" x14ac:dyDescent="0.25">
      <c r="A45" s="9">
        <v>26482</v>
      </c>
      <c r="B45" s="9">
        <v>0</v>
      </c>
      <c r="C45" s="9">
        <v>0</v>
      </c>
      <c r="D45" s="9">
        <v>0</v>
      </c>
      <c r="E45" s="8">
        <f xml:space="preserve"> SUM(Round09[[#This Row],[امتیاز نتیجه]:[امتیاز پاس گل]])</f>
        <v>0</v>
      </c>
    </row>
    <row r="46" spans="1:5" x14ac:dyDescent="0.25">
      <c r="A46" s="9">
        <v>28535</v>
      </c>
      <c r="B46" s="9">
        <v>0</v>
      </c>
      <c r="C46" s="9">
        <v>0</v>
      </c>
      <c r="D46" s="9">
        <v>0</v>
      </c>
      <c r="E46" s="8">
        <f xml:space="preserve"> SUM(Round09[[#This Row],[امتیاز نتیجه]:[امتیاز پاس گل]])</f>
        <v>0</v>
      </c>
    </row>
    <row r="47" spans="1:5" x14ac:dyDescent="0.25">
      <c r="A47" s="9">
        <v>29593</v>
      </c>
      <c r="B47" s="9">
        <v>0</v>
      </c>
      <c r="C47" s="9">
        <v>0</v>
      </c>
      <c r="D47" s="9">
        <v>0</v>
      </c>
      <c r="E47" s="8">
        <f xml:space="preserve"> SUM(Round09[[#This Row],[امتیاز نتیجه]:[امتیاز پاس گل]])</f>
        <v>0</v>
      </c>
    </row>
    <row r="48" spans="1:5" x14ac:dyDescent="0.25">
      <c r="A48" s="9">
        <v>3564</v>
      </c>
      <c r="B48" s="9">
        <v>0</v>
      </c>
      <c r="C48" s="9">
        <v>0</v>
      </c>
      <c r="D48" s="9">
        <v>0</v>
      </c>
      <c r="E48" s="8">
        <f xml:space="preserve"> SUM(Round09[[#This Row],[امتیاز نتیجه]:[امتیاز پاس گل]])</f>
        <v>0</v>
      </c>
    </row>
    <row r="49" spans="1:5" x14ac:dyDescent="0.25">
      <c r="A49" s="9">
        <v>26811</v>
      </c>
      <c r="B49" s="9">
        <v>0</v>
      </c>
      <c r="C49" s="9">
        <v>0</v>
      </c>
      <c r="D49" s="9">
        <v>0</v>
      </c>
      <c r="E49" s="8">
        <f xml:space="preserve"> SUM(Round09[[#This Row],[امتیاز نتیجه]:[امتیاز پاس گل]])</f>
        <v>0</v>
      </c>
    </row>
    <row r="50" spans="1:5" ht="22.5" thickBot="1" x14ac:dyDescent="0.3">
      <c r="A50" s="9">
        <v>19415</v>
      </c>
      <c r="B50" s="9">
        <v>0</v>
      </c>
      <c r="C50" s="9">
        <v>0</v>
      </c>
      <c r="D50" s="9">
        <v>0</v>
      </c>
      <c r="E50" s="8">
        <f xml:space="preserve"> SUM(Round09[[#This Row],[امتیاز نتیجه]:[امتیاز پاس گل]])</f>
        <v>0</v>
      </c>
    </row>
    <row r="51" spans="1:5" ht="22.5" thickTop="1" x14ac:dyDescent="0.25">
      <c r="A51" s="14" t="s">
        <v>189</v>
      </c>
      <c r="B51" s="15"/>
      <c r="C51" s="15"/>
      <c r="D51" s="15"/>
      <c r="E51" s="13">
        <f>SUBTOTAL(101,Round09[مجموع امتیاز])</f>
        <v>0.38775510204081631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9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29490</v>
      </c>
      <c r="B2" s="7">
        <v>5</v>
      </c>
      <c r="C2" s="7">
        <v>0</v>
      </c>
      <c r="D2" s="7">
        <v>0</v>
      </c>
      <c r="E2" s="8">
        <f xml:space="preserve"> SUM(Round10[[#This Row],[امتیاز نتیجه]:[امتیاز پاس گل]])</f>
        <v>5</v>
      </c>
    </row>
    <row r="3" spans="1:5" x14ac:dyDescent="0.25">
      <c r="A3" s="9">
        <v>17142</v>
      </c>
      <c r="B3" s="9">
        <v>5</v>
      </c>
      <c r="C3" s="9">
        <v>0</v>
      </c>
      <c r="D3" s="9">
        <v>0</v>
      </c>
      <c r="E3" s="8">
        <f xml:space="preserve"> SUM(Round10[[#This Row],[امتیاز نتیجه]:[امتیاز پاس گل]])</f>
        <v>5</v>
      </c>
    </row>
    <row r="4" spans="1:5" x14ac:dyDescent="0.25">
      <c r="A4" s="9">
        <v>18508</v>
      </c>
      <c r="B4" s="9">
        <v>1</v>
      </c>
      <c r="C4" s="9">
        <v>1</v>
      </c>
      <c r="D4" s="9">
        <v>0</v>
      </c>
      <c r="E4" s="8">
        <f xml:space="preserve"> SUM(Round10[[#This Row],[امتیاز نتیجه]:[امتیاز پاس گل]])</f>
        <v>2</v>
      </c>
    </row>
    <row r="5" spans="1:5" x14ac:dyDescent="0.25">
      <c r="A5" s="9">
        <v>3564</v>
      </c>
      <c r="B5" s="9">
        <v>1</v>
      </c>
      <c r="C5" s="9">
        <v>1</v>
      </c>
      <c r="D5" s="9">
        <v>0</v>
      </c>
      <c r="E5" s="8">
        <f xml:space="preserve"> SUM(Round10[[#This Row],[امتیاز نتیجه]:[امتیاز پاس گل]])</f>
        <v>2</v>
      </c>
    </row>
    <row r="6" spans="1:5" x14ac:dyDescent="0.25">
      <c r="A6" s="9">
        <v>26298</v>
      </c>
      <c r="B6" s="9">
        <v>1</v>
      </c>
      <c r="C6" s="9">
        <v>1</v>
      </c>
      <c r="D6" s="9">
        <v>0</v>
      </c>
      <c r="E6" s="8">
        <f xml:space="preserve"> SUM(Round10[[#This Row],[امتیاز نتیجه]:[امتیاز پاس گل]])</f>
        <v>2</v>
      </c>
    </row>
    <row r="7" spans="1:5" x14ac:dyDescent="0.25">
      <c r="A7" s="9">
        <v>29611</v>
      </c>
      <c r="B7" s="9">
        <v>1</v>
      </c>
      <c r="C7" s="9">
        <v>1</v>
      </c>
      <c r="D7" s="9">
        <v>0</v>
      </c>
      <c r="E7" s="8">
        <f xml:space="preserve"> SUM(Round10[[#This Row],[امتیاز نتیجه]:[امتیاز پاس گل]])</f>
        <v>2</v>
      </c>
    </row>
    <row r="8" spans="1:5" x14ac:dyDescent="0.25">
      <c r="A8" s="9">
        <v>20722</v>
      </c>
      <c r="B8" s="9">
        <v>1</v>
      </c>
      <c r="C8" s="9">
        <v>1</v>
      </c>
      <c r="D8" s="9">
        <v>0</v>
      </c>
      <c r="E8" s="8">
        <f xml:space="preserve"> SUM(Round10[[#This Row],[امتیاز نتیجه]:[امتیاز پاس گل]])</f>
        <v>2</v>
      </c>
    </row>
    <row r="9" spans="1:5" x14ac:dyDescent="0.25">
      <c r="A9" s="9">
        <v>19364</v>
      </c>
      <c r="B9" s="9">
        <v>1</v>
      </c>
      <c r="C9" s="9">
        <v>1</v>
      </c>
      <c r="D9" s="9">
        <v>0</v>
      </c>
      <c r="E9" s="8">
        <f xml:space="preserve"> SUM(Round10[[#This Row],[امتیاز نتیجه]:[امتیاز پاس گل]])</f>
        <v>2</v>
      </c>
    </row>
    <row r="10" spans="1:5" x14ac:dyDescent="0.25">
      <c r="A10" s="9">
        <v>29594</v>
      </c>
      <c r="B10" s="9">
        <v>1</v>
      </c>
      <c r="C10" s="9">
        <v>1</v>
      </c>
      <c r="D10" s="9">
        <v>0</v>
      </c>
      <c r="E10" s="8">
        <f xml:space="preserve"> SUM(Round10[[#This Row],[امتیاز نتیجه]:[امتیاز پاس گل]])</f>
        <v>2</v>
      </c>
    </row>
    <row r="11" spans="1:5" x14ac:dyDescent="0.25">
      <c r="A11" s="9">
        <v>8142</v>
      </c>
      <c r="B11" s="9">
        <v>1</v>
      </c>
      <c r="C11" s="9">
        <v>1</v>
      </c>
      <c r="D11" s="9">
        <v>0</v>
      </c>
      <c r="E11" s="8">
        <f xml:space="preserve"> SUM(Round10[[#This Row],[امتیاز نتیجه]:[امتیاز پاس گل]])</f>
        <v>2</v>
      </c>
    </row>
    <row r="12" spans="1:5" x14ac:dyDescent="0.25">
      <c r="A12" s="9">
        <v>26482</v>
      </c>
      <c r="B12" s="9">
        <v>1</v>
      </c>
      <c r="C12" s="9">
        <v>1</v>
      </c>
      <c r="D12" s="9">
        <v>0</v>
      </c>
      <c r="E12" s="8">
        <f xml:space="preserve"> SUM(Round10[[#This Row],[امتیاز نتیجه]:[امتیاز پاس گل]])</f>
        <v>2</v>
      </c>
    </row>
    <row r="13" spans="1:5" x14ac:dyDescent="0.25">
      <c r="A13" s="9">
        <v>22089</v>
      </c>
      <c r="B13" s="9">
        <v>1</v>
      </c>
      <c r="C13" s="9">
        <v>0</v>
      </c>
      <c r="D13" s="9">
        <v>0</v>
      </c>
      <c r="E13" s="10">
        <f xml:space="preserve"> SUM(Round10[[#This Row],[امتیاز نتیجه]:[امتیاز پاس گل]])</f>
        <v>1</v>
      </c>
    </row>
    <row r="14" spans="1:5" x14ac:dyDescent="0.25">
      <c r="A14" s="9">
        <v>5914</v>
      </c>
      <c r="B14" s="9">
        <v>1</v>
      </c>
      <c r="C14" s="9">
        <v>0</v>
      </c>
      <c r="D14" s="9">
        <v>0</v>
      </c>
      <c r="E14" s="10">
        <f xml:space="preserve"> SUM(Round10[[#This Row],[امتیاز نتیجه]:[امتیاز پاس گل]])</f>
        <v>1</v>
      </c>
    </row>
    <row r="15" spans="1:5" x14ac:dyDescent="0.25">
      <c r="A15" s="9">
        <v>29560</v>
      </c>
      <c r="B15" s="9">
        <v>1</v>
      </c>
      <c r="C15" s="9">
        <v>0</v>
      </c>
      <c r="D15" s="9">
        <v>0</v>
      </c>
      <c r="E15" s="10">
        <f xml:space="preserve"> SUM(Round10[[#This Row],[امتیاز نتیجه]:[امتیاز پاس گل]])</f>
        <v>1</v>
      </c>
    </row>
    <row r="16" spans="1:5" x14ac:dyDescent="0.25">
      <c r="A16" s="9">
        <v>29687</v>
      </c>
      <c r="B16" s="9">
        <v>1</v>
      </c>
      <c r="C16" s="9">
        <v>0</v>
      </c>
      <c r="D16" s="9">
        <v>0</v>
      </c>
      <c r="E16" s="10">
        <f xml:space="preserve"> SUM(Round10[[#This Row],[امتیاز نتیجه]:[امتیاز پاس گل]])</f>
        <v>1</v>
      </c>
    </row>
    <row r="17" spans="1:5" x14ac:dyDescent="0.25">
      <c r="A17" s="9">
        <v>29631</v>
      </c>
      <c r="B17" s="9">
        <v>1</v>
      </c>
      <c r="C17" s="9">
        <v>0</v>
      </c>
      <c r="D17" s="9">
        <v>0</v>
      </c>
      <c r="E17" s="10">
        <f xml:space="preserve"> SUM(Round10[[#This Row],[امتیاز نتیجه]:[امتیاز پاس گل]])</f>
        <v>1</v>
      </c>
    </row>
    <row r="18" spans="1:5" x14ac:dyDescent="0.25">
      <c r="A18" s="9">
        <v>29640</v>
      </c>
      <c r="B18" s="9">
        <v>1</v>
      </c>
      <c r="C18" s="9">
        <v>0</v>
      </c>
      <c r="D18" s="9">
        <v>0</v>
      </c>
      <c r="E18" s="8">
        <f xml:space="preserve"> SUM(Round10[[#This Row],[امتیاز نتیجه]:[امتیاز پاس گل]])</f>
        <v>1</v>
      </c>
    </row>
    <row r="19" spans="1:5" x14ac:dyDescent="0.25">
      <c r="A19" s="9">
        <v>29543</v>
      </c>
      <c r="B19" s="9">
        <v>1</v>
      </c>
      <c r="C19" s="9">
        <v>0</v>
      </c>
      <c r="D19" s="9">
        <v>0</v>
      </c>
      <c r="E19" s="8">
        <f xml:space="preserve"> SUM(Round10[[#This Row],[امتیاز نتیجه]:[امتیاز پاس گل]])</f>
        <v>1</v>
      </c>
    </row>
    <row r="20" spans="1:5" x14ac:dyDescent="0.25">
      <c r="A20" s="9">
        <v>29542</v>
      </c>
      <c r="B20" s="9">
        <v>1</v>
      </c>
      <c r="C20" s="9">
        <v>0</v>
      </c>
      <c r="D20" s="9">
        <v>0</v>
      </c>
      <c r="E20" s="8">
        <f xml:space="preserve"> SUM(Round10[[#This Row],[امتیاز نتیجه]:[امتیاز پاس گل]])</f>
        <v>1</v>
      </c>
    </row>
    <row r="21" spans="1:5" x14ac:dyDescent="0.25">
      <c r="A21" s="9">
        <v>25250</v>
      </c>
      <c r="B21" s="9">
        <v>1</v>
      </c>
      <c r="C21" s="9">
        <v>0</v>
      </c>
      <c r="D21" s="9">
        <v>0</v>
      </c>
      <c r="E21" s="8">
        <f xml:space="preserve"> SUM(Round10[[#This Row],[امتیاز نتیجه]:[امتیاز پاس گل]])</f>
        <v>1</v>
      </c>
    </row>
    <row r="22" spans="1:5" x14ac:dyDescent="0.25">
      <c r="A22" s="9">
        <v>29724</v>
      </c>
      <c r="B22" s="9">
        <v>1</v>
      </c>
      <c r="C22" s="9">
        <v>0</v>
      </c>
      <c r="D22" s="9">
        <v>0</v>
      </c>
      <c r="E22" s="8">
        <f xml:space="preserve"> SUM(Round10[[#This Row],[امتیاز نتیجه]:[امتیاز پاس گل]])</f>
        <v>1</v>
      </c>
    </row>
    <row r="23" spans="1:5" x14ac:dyDescent="0.25">
      <c r="A23" s="9">
        <v>22881</v>
      </c>
      <c r="B23" s="9">
        <v>1</v>
      </c>
      <c r="C23" s="9">
        <v>0</v>
      </c>
      <c r="D23" s="9">
        <v>0</v>
      </c>
      <c r="E23" s="8">
        <f xml:space="preserve"> SUM(Round10[[#This Row],[امتیاز نتیجه]:[امتیاز پاس گل]])</f>
        <v>1</v>
      </c>
    </row>
    <row r="24" spans="1:5" x14ac:dyDescent="0.25">
      <c r="A24" s="9">
        <v>29536</v>
      </c>
      <c r="B24" s="9">
        <v>1</v>
      </c>
      <c r="C24" s="9">
        <v>0</v>
      </c>
      <c r="D24" s="9">
        <v>0</v>
      </c>
      <c r="E24" s="8">
        <f xml:space="preserve"> SUM(Round10[[#This Row],[امتیاز نتیجه]:[امتیاز پاس گل]])</f>
        <v>1</v>
      </c>
    </row>
    <row r="25" spans="1:5" x14ac:dyDescent="0.25">
      <c r="A25" s="9">
        <v>19663</v>
      </c>
      <c r="B25" s="9">
        <v>1</v>
      </c>
      <c r="C25" s="9">
        <v>0</v>
      </c>
      <c r="D25" s="9">
        <v>0</v>
      </c>
      <c r="E25" s="8">
        <f xml:space="preserve"> SUM(Round10[[#This Row],[امتیاز نتیجه]:[امتیاز پاس گل]])</f>
        <v>1</v>
      </c>
    </row>
    <row r="26" spans="1:5" x14ac:dyDescent="0.25">
      <c r="A26" s="9">
        <v>24192</v>
      </c>
      <c r="B26" s="9">
        <v>1</v>
      </c>
      <c r="C26" s="9">
        <v>0</v>
      </c>
      <c r="D26" s="9">
        <v>0</v>
      </c>
      <c r="E26" s="8">
        <f xml:space="preserve"> SUM(Round10[[#This Row],[امتیاز نتیجه]:[امتیاز پاس گل]])</f>
        <v>1</v>
      </c>
    </row>
    <row r="27" spans="1:5" x14ac:dyDescent="0.25">
      <c r="A27" s="9">
        <v>19415</v>
      </c>
      <c r="B27" s="9">
        <v>1</v>
      </c>
      <c r="C27" s="9">
        <v>0</v>
      </c>
      <c r="D27" s="9">
        <v>0</v>
      </c>
      <c r="E27" s="8">
        <f xml:space="preserve"> SUM(Round10[[#This Row],[امتیاز نتیجه]:[امتیاز پاس گل]])</f>
        <v>1</v>
      </c>
    </row>
    <row r="28" spans="1:5" x14ac:dyDescent="0.25">
      <c r="A28" s="9">
        <v>27054</v>
      </c>
      <c r="B28" s="9">
        <v>1</v>
      </c>
      <c r="C28" s="9">
        <v>0</v>
      </c>
      <c r="D28" s="9">
        <v>0</v>
      </c>
      <c r="E28" s="8">
        <f xml:space="preserve"> SUM(Round10[[#This Row],[امتیاز نتیجه]:[امتیاز پاس گل]])</f>
        <v>1</v>
      </c>
    </row>
    <row r="29" spans="1:5" x14ac:dyDescent="0.25">
      <c r="A29" s="9">
        <v>27285</v>
      </c>
      <c r="B29" s="9">
        <v>1</v>
      </c>
      <c r="C29" s="9">
        <v>0</v>
      </c>
      <c r="D29" s="9">
        <v>0</v>
      </c>
      <c r="E29" s="8">
        <f xml:space="preserve"> SUM(Round10[[#This Row],[امتیاز نتیجه]:[امتیاز پاس گل]])</f>
        <v>1</v>
      </c>
    </row>
    <row r="30" spans="1:5" x14ac:dyDescent="0.25">
      <c r="A30" s="9">
        <v>29566</v>
      </c>
      <c r="B30" s="9">
        <v>1</v>
      </c>
      <c r="C30" s="9">
        <v>0</v>
      </c>
      <c r="D30" s="9">
        <v>0</v>
      </c>
      <c r="E30" s="8">
        <f xml:space="preserve"> SUM(Round10[[#This Row],[امتیاز نتیجه]:[امتیاز پاس گل]])</f>
        <v>1</v>
      </c>
    </row>
    <row r="31" spans="1:5" x14ac:dyDescent="0.25">
      <c r="A31" s="9">
        <v>20270</v>
      </c>
      <c r="B31" s="9">
        <v>1</v>
      </c>
      <c r="C31" s="9">
        <v>0</v>
      </c>
      <c r="D31" s="9">
        <v>0</v>
      </c>
      <c r="E31" s="8">
        <f xml:space="preserve"> SUM(Round10[[#This Row],[امتیاز نتیجه]:[امتیاز پاس گل]])</f>
        <v>1</v>
      </c>
    </row>
    <row r="32" spans="1:5" x14ac:dyDescent="0.25">
      <c r="A32" s="9">
        <v>27857</v>
      </c>
      <c r="B32" s="9">
        <v>1</v>
      </c>
      <c r="C32" s="9">
        <v>0</v>
      </c>
      <c r="D32" s="9">
        <v>0</v>
      </c>
      <c r="E32" s="8">
        <f xml:space="preserve"> SUM(Round10[[#This Row],[امتیاز نتیجه]:[امتیاز پاس گل]])</f>
        <v>1</v>
      </c>
    </row>
    <row r="33" spans="1:5" x14ac:dyDescent="0.25">
      <c r="A33" s="9">
        <v>29571</v>
      </c>
      <c r="B33" s="9">
        <v>1</v>
      </c>
      <c r="C33" s="9">
        <v>0</v>
      </c>
      <c r="D33" s="9">
        <v>0</v>
      </c>
      <c r="E33" s="8">
        <f xml:space="preserve"> SUM(Round10[[#This Row],[امتیاز نتیجه]:[امتیاز پاس گل]])</f>
        <v>1</v>
      </c>
    </row>
    <row r="34" spans="1:5" x14ac:dyDescent="0.25">
      <c r="A34" s="9">
        <v>29570</v>
      </c>
      <c r="B34" s="9">
        <v>1</v>
      </c>
      <c r="C34" s="9">
        <v>0</v>
      </c>
      <c r="D34" s="9">
        <v>0</v>
      </c>
      <c r="E34" s="8">
        <f xml:space="preserve"> SUM(Round10[[#This Row],[امتیاز نتیجه]:[امتیاز پاس گل]])</f>
        <v>1</v>
      </c>
    </row>
    <row r="35" spans="1:5" x14ac:dyDescent="0.25">
      <c r="A35" s="9">
        <v>29446</v>
      </c>
      <c r="B35" s="9">
        <v>1</v>
      </c>
      <c r="C35" s="9">
        <v>0</v>
      </c>
      <c r="D35" s="9">
        <v>0</v>
      </c>
      <c r="E35" s="8">
        <f xml:space="preserve"> SUM(Round10[[#This Row],[امتیاز نتیجه]:[امتیاز پاس گل]])</f>
        <v>1</v>
      </c>
    </row>
    <row r="36" spans="1:5" x14ac:dyDescent="0.25">
      <c r="A36" s="9">
        <v>2</v>
      </c>
      <c r="B36" s="9">
        <v>1</v>
      </c>
      <c r="C36" s="9">
        <v>0</v>
      </c>
      <c r="D36" s="9">
        <v>0</v>
      </c>
      <c r="E36" s="8">
        <f xml:space="preserve"> SUM(Round10[[#This Row],[امتیاز نتیجه]:[امتیاز پاس گل]])</f>
        <v>1</v>
      </c>
    </row>
    <row r="37" spans="1:5" x14ac:dyDescent="0.25">
      <c r="A37" s="9">
        <v>6557</v>
      </c>
      <c r="B37" s="9">
        <v>1</v>
      </c>
      <c r="C37" s="9">
        <v>0</v>
      </c>
      <c r="D37" s="9">
        <v>0</v>
      </c>
      <c r="E37" s="8">
        <f xml:space="preserve"> SUM(Round10[[#This Row],[امتیاز نتیجه]:[امتیاز پاس گل]])</f>
        <v>1</v>
      </c>
    </row>
    <row r="38" spans="1:5" x14ac:dyDescent="0.25">
      <c r="A38" s="9">
        <v>11047</v>
      </c>
      <c r="B38" s="9">
        <v>1</v>
      </c>
      <c r="C38" s="9">
        <v>0</v>
      </c>
      <c r="D38" s="9">
        <v>0</v>
      </c>
      <c r="E38" s="8">
        <f xml:space="preserve"> SUM(Round10[[#This Row],[امتیاز نتیجه]:[امتیاز پاس گل]])</f>
        <v>1</v>
      </c>
    </row>
    <row r="39" spans="1:5" x14ac:dyDescent="0.25">
      <c r="A39" s="9">
        <v>27427</v>
      </c>
      <c r="B39" s="9">
        <v>1</v>
      </c>
      <c r="C39" s="9">
        <v>0</v>
      </c>
      <c r="D39" s="9">
        <v>0</v>
      </c>
      <c r="E39" s="8">
        <f xml:space="preserve"> SUM(Round10[[#This Row],[امتیاز نتیجه]:[امتیاز پاس گل]])</f>
        <v>1</v>
      </c>
    </row>
    <row r="40" spans="1:5" x14ac:dyDescent="0.25">
      <c r="A40" s="9">
        <v>26950</v>
      </c>
      <c r="B40" s="9">
        <v>1</v>
      </c>
      <c r="C40" s="9">
        <v>0</v>
      </c>
      <c r="D40" s="9">
        <v>0</v>
      </c>
      <c r="E40" s="8">
        <f xml:space="preserve"> SUM(Round10[[#This Row],[امتیاز نتیجه]:[امتیاز پاس گل]])</f>
        <v>1</v>
      </c>
    </row>
    <row r="41" spans="1:5" x14ac:dyDescent="0.25">
      <c r="A41" s="9">
        <v>29172</v>
      </c>
      <c r="B41" s="9">
        <v>1</v>
      </c>
      <c r="C41" s="9">
        <v>0</v>
      </c>
      <c r="D41" s="9">
        <v>0</v>
      </c>
      <c r="E41" s="8">
        <f xml:space="preserve"> SUM(Round10[[#This Row],[امتیاز نتیجه]:[امتیاز پاس گل]])</f>
        <v>1</v>
      </c>
    </row>
    <row r="42" spans="1:5" x14ac:dyDescent="0.25">
      <c r="A42" s="9">
        <v>8946</v>
      </c>
      <c r="B42" s="9">
        <v>1</v>
      </c>
      <c r="C42" s="9">
        <v>0</v>
      </c>
      <c r="D42" s="9">
        <v>0</v>
      </c>
      <c r="E42" s="8">
        <f xml:space="preserve"> SUM(Round10[[#This Row],[امتیاز نتیجه]:[امتیاز پاس گل]])</f>
        <v>1</v>
      </c>
    </row>
    <row r="43" spans="1:5" x14ac:dyDescent="0.25">
      <c r="A43" s="9">
        <v>29525</v>
      </c>
      <c r="B43" s="9">
        <v>1</v>
      </c>
      <c r="C43" s="9">
        <v>0</v>
      </c>
      <c r="D43" s="9">
        <v>0</v>
      </c>
      <c r="E43" s="8">
        <f xml:space="preserve"> SUM(Round10[[#This Row],[امتیاز نتیجه]:[امتیاز پاس گل]])</f>
        <v>1</v>
      </c>
    </row>
    <row r="44" spans="1:5" x14ac:dyDescent="0.25">
      <c r="A44" s="9">
        <v>25396</v>
      </c>
      <c r="B44" s="9">
        <v>1</v>
      </c>
      <c r="C44" s="9">
        <v>0</v>
      </c>
      <c r="D44" s="9">
        <v>0</v>
      </c>
      <c r="E44" s="8">
        <f xml:space="preserve"> SUM(Round10[[#This Row],[امتیاز نتیجه]:[امتیاز پاس گل]])</f>
        <v>1</v>
      </c>
    </row>
    <row r="45" spans="1:5" x14ac:dyDescent="0.25">
      <c r="A45" s="9">
        <v>13267</v>
      </c>
      <c r="B45" s="9">
        <v>1</v>
      </c>
      <c r="C45" s="9">
        <v>0</v>
      </c>
      <c r="D45" s="9">
        <v>0</v>
      </c>
      <c r="E45" s="8">
        <f xml:space="preserve"> SUM(Round10[[#This Row],[امتیاز نتیجه]:[امتیاز پاس گل]])</f>
        <v>1</v>
      </c>
    </row>
    <row r="46" spans="1:5" x14ac:dyDescent="0.25">
      <c r="A46" s="9">
        <v>28535</v>
      </c>
      <c r="B46" s="9">
        <v>1</v>
      </c>
      <c r="C46" s="9">
        <v>0</v>
      </c>
      <c r="D46" s="9">
        <v>0</v>
      </c>
      <c r="E46" s="8">
        <f xml:space="preserve"> SUM(Round10[[#This Row],[امتیاز نتیجه]:[امتیاز پاس گل]])</f>
        <v>1</v>
      </c>
    </row>
    <row r="47" spans="1:5" x14ac:dyDescent="0.25">
      <c r="A47" s="9">
        <v>28789</v>
      </c>
      <c r="B47" s="9">
        <v>1</v>
      </c>
      <c r="C47" s="9">
        <v>0</v>
      </c>
      <c r="D47" s="9">
        <v>0</v>
      </c>
      <c r="E47" s="8">
        <f xml:space="preserve"> SUM(Round10[[#This Row],[امتیاز نتیجه]:[امتیاز پاس گل]])</f>
        <v>1</v>
      </c>
    </row>
    <row r="48" spans="1:5" ht="22.5" thickBot="1" x14ac:dyDescent="0.3">
      <c r="A48" s="9">
        <v>29690</v>
      </c>
      <c r="B48" s="9">
        <v>0</v>
      </c>
      <c r="C48" s="9">
        <v>0</v>
      </c>
      <c r="D48" s="9">
        <v>0</v>
      </c>
      <c r="E48" s="8">
        <f xml:space="preserve"> SUM(Round10[[#This Row],[امتیاز نتیجه]:[امتیاز پاس گل]])</f>
        <v>0</v>
      </c>
    </row>
    <row r="49" spans="1:5" ht="22.5" thickTop="1" x14ac:dyDescent="0.25">
      <c r="A49" s="14" t="s">
        <v>189</v>
      </c>
      <c r="B49" s="15"/>
      <c r="C49" s="15"/>
      <c r="D49" s="15"/>
      <c r="E49" s="13">
        <f>SUBTOTAL(101,Round10[مجموع امتیاز])</f>
        <v>1.3404255319148937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22089</v>
      </c>
      <c r="B2" s="7">
        <v>5</v>
      </c>
      <c r="C2" s="7">
        <v>1</v>
      </c>
      <c r="D2" s="7">
        <v>0</v>
      </c>
      <c r="E2" s="8">
        <f xml:space="preserve"> SUM(Round11[[#This Row],[امتیاز نتیجه]:[امتیاز پاس گل]])</f>
        <v>6</v>
      </c>
    </row>
    <row r="3" spans="1:5" x14ac:dyDescent="0.25">
      <c r="A3" s="17">
        <v>26482</v>
      </c>
      <c r="B3" s="17">
        <v>5</v>
      </c>
      <c r="C3" s="17">
        <v>1</v>
      </c>
      <c r="D3" s="17">
        <v>0</v>
      </c>
      <c r="E3" s="8">
        <f xml:space="preserve"> SUM(Round11[[#This Row],[امتیاز نتیجه]:[امتیاز پاس گل]])</f>
        <v>6</v>
      </c>
    </row>
    <row r="4" spans="1:5" x14ac:dyDescent="0.25">
      <c r="A4" s="9">
        <v>5914</v>
      </c>
      <c r="B4" s="9">
        <v>5</v>
      </c>
      <c r="C4" s="9">
        <v>1</v>
      </c>
      <c r="D4" s="9">
        <v>0</v>
      </c>
      <c r="E4" s="10">
        <f xml:space="preserve"> SUM(Round11[[#This Row],[امتیاز نتیجه]:[امتیاز پاس گل]])</f>
        <v>6</v>
      </c>
    </row>
    <row r="5" spans="1:5" x14ac:dyDescent="0.25">
      <c r="A5" s="9">
        <v>29687</v>
      </c>
      <c r="B5" s="9">
        <v>5</v>
      </c>
      <c r="C5" s="9">
        <v>0</v>
      </c>
      <c r="D5" s="9">
        <v>0</v>
      </c>
      <c r="E5" s="10">
        <f xml:space="preserve"> SUM(Round11[[#This Row],[امتیاز نتیجه]:[امتیاز پاس گل]])</f>
        <v>5</v>
      </c>
    </row>
    <row r="6" spans="1:5" x14ac:dyDescent="0.25">
      <c r="A6" s="9">
        <v>29611</v>
      </c>
      <c r="B6" s="9">
        <v>5</v>
      </c>
      <c r="C6" s="9">
        <v>0</v>
      </c>
      <c r="D6" s="9">
        <v>0</v>
      </c>
      <c r="E6" s="8">
        <f xml:space="preserve"> SUM(Round11[[#This Row],[امتیاز نتیجه]:[امتیاز پاس گل]])</f>
        <v>5</v>
      </c>
    </row>
    <row r="7" spans="1:5" x14ac:dyDescent="0.25">
      <c r="A7" s="9">
        <v>29570</v>
      </c>
      <c r="B7" s="9">
        <v>5</v>
      </c>
      <c r="C7" s="9">
        <v>0</v>
      </c>
      <c r="D7" s="9">
        <v>0</v>
      </c>
      <c r="E7" s="8">
        <f xml:space="preserve"> SUM(Round11[[#This Row],[امتیاز نتیجه]:[امتیاز پاس گل]])</f>
        <v>5</v>
      </c>
    </row>
    <row r="8" spans="1:5" x14ac:dyDescent="0.25">
      <c r="A8" s="9">
        <v>29543</v>
      </c>
      <c r="B8" s="9">
        <v>5</v>
      </c>
      <c r="C8" s="9">
        <v>0</v>
      </c>
      <c r="D8" s="9">
        <v>0</v>
      </c>
      <c r="E8" s="8">
        <f xml:space="preserve"> SUM(Round11[[#This Row],[امتیاز نتیجه]:[امتیاز پاس گل]])</f>
        <v>5</v>
      </c>
    </row>
    <row r="9" spans="1:5" x14ac:dyDescent="0.25">
      <c r="A9" s="9">
        <v>29536</v>
      </c>
      <c r="B9" s="9">
        <v>5</v>
      </c>
      <c r="C9" s="9">
        <v>0</v>
      </c>
      <c r="D9" s="9">
        <v>0</v>
      </c>
      <c r="E9" s="8">
        <f xml:space="preserve"> SUM(Round11[[#This Row],[امتیاز نتیجه]:[امتیاز پاس گل]])</f>
        <v>5</v>
      </c>
    </row>
    <row r="10" spans="1:5" x14ac:dyDescent="0.25">
      <c r="A10" s="9">
        <v>27285</v>
      </c>
      <c r="B10" s="9">
        <v>5</v>
      </c>
      <c r="C10" s="9">
        <v>0</v>
      </c>
      <c r="D10" s="9">
        <v>0</v>
      </c>
      <c r="E10" s="8">
        <f xml:space="preserve"> SUM(Round11[[#This Row],[امتیاز نتیجه]:[امتیاز پاس گل]])</f>
        <v>5</v>
      </c>
    </row>
    <row r="11" spans="1:5" x14ac:dyDescent="0.25">
      <c r="A11" s="9">
        <v>21822</v>
      </c>
      <c r="B11" s="9">
        <v>5</v>
      </c>
      <c r="C11" s="9">
        <v>0</v>
      </c>
      <c r="D11" s="9">
        <v>0</v>
      </c>
      <c r="E11" s="8">
        <f xml:space="preserve"> SUM(Round11[[#This Row],[امتیاز نتیجه]:[امتیاز پاس گل]])</f>
        <v>5</v>
      </c>
    </row>
    <row r="12" spans="1:5" x14ac:dyDescent="0.25">
      <c r="A12" s="9">
        <v>19364</v>
      </c>
      <c r="B12" s="9">
        <v>5</v>
      </c>
      <c r="C12" s="9">
        <v>0</v>
      </c>
      <c r="D12" s="9">
        <v>0</v>
      </c>
      <c r="E12" s="8">
        <f xml:space="preserve"> SUM(Round11[[#This Row],[امتیاز نتیجه]:[امتیاز پاس گل]])</f>
        <v>5</v>
      </c>
    </row>
    <row r="13" spans="1:5" x14ac:dyDescent="0.25">
      <c r="A13" s="9">
        <v>29728</v>
      </c>
      <c r="B13" s="9">
        <v>3</v>
      </c>
      <c r="C13" s="9">
        <v>0</v>
      </c>
      <c r="D13" s="9">
        <v>1</v>
      </c>
      <c r="E13" s="8">
        <f xml:space="preserve"> SUM(Round11[[#This Row],[امتیاز نتیجه]:[امتیاز پاس گل]])</f>
        <v>4</v>
      </c>
    </row>
    <row r="14" spans="1:5" x14ac:dyDescent="0.25">
      <c r="A14" s="9">
        <v>22503</v>
      </c>
      <c r="B14" s="9">
        <v>1</v>
      </c>
      <c r="C14" s="9">
        <v>1</v>
      </c>
      <c r="D14" s="9">
        <v>1</v>
      </c>
      <c r="E14" s="8">
        <f xml:space="preserve"> SUM(Round11[[#This Row],[امتیاز نتیجه]:[امتیاز پاس گل]])</f>
        <v>3</v>
      </c>
    </row>
    <row r="15" spans="1:5" x14ac:dyDescent="0.25">
      <c r="A15" s="9">
        <v>19415</v>
      </c>
      <c r="B15" s="9">
        <v>3</v>
      </c>
      <c r="C15" s="9">
        <v>0</v>
      </c>
      <c r="D15" s="9">
        <v>0</v>
      </c>
      <c r="E15" s="8">
        <f xml:space="preserve"> SUM(Round11[[#This Row],[امتیاز نتیجه]:[امتیاز پاس گل]])</f>
        <v>3</v>
      </c>
    </row>
    <row r="16" spans="1:5" x14ac:dyDescent="0.25">
      <c r="A16" s="9">
        <v>8946</v>
      </c>
      <c r="B16" s="9">
        <v>3</v>
      </c>
      <c r="C16" s="9">
        <v>0</v>
      </c>
      <c r="D16" s="9">
        <v>0</v>
      </c>
      <c r="E16" s="8">
        <f xml:space="preserve"> SUM(Round11[[#This Row],[امتیاز نتیجه]:[امتیاز پاس گل]])</f>
        <v>3</v>
      </c>
    </row>
    <row r="17" spans="1:5" x14ac:dyDescent="0.25">
      <c r="A17" s="9">
        <v>29631</v>
      </c>
      <c r="B17" s="9">
        <v>1</v>
      </c>
      <c r="C17" s="9">
        <v>1</v>
      </c>
      <c r="D17" s="9">
        <v>0</v>
      </c>
      <c r="E17" s="10">
        <f xml:space="preserve"> SUM(Round11[[#This Row],[امتیاز نتیجه]:[امتیاز پاس گل]])</f>
        <v>2</v>
      </c>
    </row>
    <row r="18" spans="1:5" x14ac:dyDescent="0.25">
      <c r="A18" s="9">
        <v>29571</v>
      </c>
      <c r="B18" s="9">
        <v>1</v>
      </c>
      <c r="C18" s="9">
        <v>1</v>
      </c>
      <c r="D18" s="9">
        <v>0</v>
      </c>
      <c r="E18" s="8">
        <f xml:space="preserve"> SUM(Round11[[#This Row],[امتیاز نتیجه]:[امتیاز پاس گل]])</f>
        <v>2</v>
      </c>
    </row>
    <row r="19" spans="1:5" x14ac:dyDescent="0.25">
      <c r="A19" s="9">
        <v>29566</v>
      </c>
      <c r="B19" s="9">
        <v>1</v>
      </c>
      <c r="C19" s="9">
        <v>1</v>
      </c>
      <c r="D19" s="9">
        <v>0</v>
      </c>
      <c r="E19" s="8">
        <f xml:space="preserve"> SUM(Round11[[#This Row],[امتیاز نتیجه]:[امتیاز پاس گل]])</f>
        <v>2</v>
      </c>
    </row>
    <row r="20" spans="1:5" x14ac:dyDescent="0.25">
      <c r="A20" s="9">
        <v>29560</v>
      </c>
      <c r="B20" s="9">
        <v>1</v>
      </c>
      <c r="C20" s="9">
        <v>1</v>
      </c>
      <c r="D20" s="9">
        <v>0</v>
      </c>
      <c r="E20" s="10">
        <f xml:space="preserve"> SUM(Round11[[#This Row],[امتیاز نتیجه]:[امتیاز پاس گل]])</f>
        <v>2</v>
      </c>
    </row>
    <row r="21" spans="1:5" x14ac:dyDescent="0.25">
      <c r="A21" s="9">
        <v>29490</v>
      </c>
      <c r="B21" s="9">
        <v>1</v>
      </c>
      <c r="C21" s="9">
        <v>1</v>
      </c>
      <c r="D21" s="9">
        <v>0</v>
      </c>
      <c r="E21" s="8">
        <f xml:space="preserve"> SUM(Round11[[#This Row],[امتیاز نتیجه]:[امتیاز پاس گل]])</f>
        <v>2</v>
      </c>
    </row>
    <row r="22" spans="1:5" x14ac:dyDescent="0.25">
      <c r="A22" s="9">
        <v>29446</v>
      </c>
      <c r="B22" s="9">
        <v>1</v>
      </c>
      <c r="C22" s="9">
        <v>0</v>
      </c>
      <c r="D22" s="9">
        <v>1</v>
      </c>
      <c r="E22" s="8">
        <f xml:space="preserve"> SUM(Round11[[#This Row],[امتیاز نتیجه]:[امتیاز پاس گل]])</f>
        <v>2</v>
      </c>
    </row>
    <row r="23" spans="1:5" x14ac:dyDescent="0.25">
      <c r="A23" s="9">
        <v>27857</v>
      </c>
      <c r="B23" s="9">
        <v>1</v>
      </c>
      <c r="C23" s="9">
        <v>1</v>
      </c>
      <c r="D23" s="9">
        <v>0</v>
      </c>
      <c r="E23" s="8">
        <f xml:space="preserve"> SUM(Round11[[#This Row],[امتیاز نتیجه]:[امتیاز پاس گل]])</f>
        <v>2</v>
      </c>
    </row>
    <row r="24" spans="1:5" x14ac:dyDescent="0.25">
      <c r="A24" s="9">
        <v>27054</v>
      </c>
      <c r="B24" s="9">
        <v>1</v>
      </c>
      <c r="C24" s="9">
        <v>1</v>
      </c>
      <c r="D24" s="9">
        <v>0</v>
      </c>
      <c r="E24" s="8">
        <f xml:space="preserve"> SUM(Round11[[#This Row],[امتیاز نتیجه]:[امتیاز پاس گل]])</f>
        <v>2</v>
      </c>
    </row>
    <row r="25" spans="1:5" x14ac:dyDescent="0.25">
      <c r="A25" s="9">
        <v>26706</v>
      </c>
      <c r="B25" s="9">
        <v>1</v>
      </c>
      <c r="C25" s="9">
        <v>1</v>
      </c>
      <c r="D25" s="9">
        <v>0</v>
      </c>
      <c r="E25" s="8">
        <f xml:space="preserve"> SUM(Round11[[#This Row],[امتیاز نتیجه]:[امتیاز پاس گل]])</f>
        <v>2</v>
      </c>
    </row>
    <row r="26" spans="1:5" x14ac:dyDescent="0.25">
      <c r="A26" s="9">
        <v>26298</v>
      </c>
      <c r="B26" s="9">
        <v>1</v>
      </c>
      <c r="C26" s="9">
        <v>1</v>
      </c>
      <c r="D26" s="9">
        <v>0</v>
      </c>
      <c r="E26" s="8">
        <f xml:space="preserve"> SUM(Round11[[#This Row],[امتیاز نتیجه]:[امتیاز پاس گل]])</f>
        <v>2</v>
      </c>
    </row>
    <row r="27" spans="1:5" x14ac:dyDescent="0.25">
      <c r="A27" s="9">
        <v>20722</v>
      </c>
      <c r="B27" s="9">
        <v>1</v>
      </c>
      <c r="C27" s="9">
        <v>1</v>
      </c>
      <c r="D27" s="9">
        <v>0</v>
      </c>
      <c r="E27" s="8">
        <f xml:space="preserve"> SUM(Round11[[#This Row],[امتیاز نتیجه]:[امتیاز پاس گل]])</f>
        <v>2</v>
      </c>
    </row>
    <row r="28" spans="1:5" x14ac:dyDescent="0.25">
      <c r="A28" s="9">
        <v>20270</v>
      </c>
      <c r="B28" s="9">
        <v>1</v>
      </c>
      <c r="C28" s="9">
        <v>1</v>
      </c>
      <c r="D28" s="9">
        <v>0</v>
      </c>
      <c r="E28" s="8">
        <f xml:space="preserve"> SUM(Round11[[#This Row],[امتیاز نتیجه]:[امتیاز پاس گل]])</f>
        <v>2</v>
      </c>
    </row>
    <row r="29" spans="1:5" x14ac:dyDescent="0.25">
      <c r="A29" s="9">
        <v>18508</v>
      </c>
      <c r="B29" s="9">
        <v>1</v>
      </c>
      <c r="C29" s="9">
        <v>1</v>
      </c>
      <c r="D29" s="9">
        <v>0</v>
      </c>
      <c r="E29" s="8">
        <f xml:space="preserve"> SUM(Round11[[#This Row],[امتیاز نتیجه]:[امتیاز پاس گل]])</f>
        <v>2</v>
      </c>
    </row>
    <row r="30" spans="1:5" x14ac:dyDescent="0.25">
      <c r="A30" s="9">
        <v>2</v>
      </c>
      <c r="B30" s="9">
        <v>1</v>
      </c>
      <c r="C30" s="9">
        <v>1</v>
      </c>
      <c r="D30" s="9">
        <v>0</v>
      </c>
      <c r="E30" s="8">
        <f xml:space="preserve"> SUM(Round11[[#This Row],[امتیاز نتیجه]:[امتیاز پاس گل]])</f>
        <v>2</v>
      </c>
    </row>
    <row r="31" spans="1:5" x14ac:dyDescent="0.25">
      <c r="A31" s="9">
        <v>29640</v>
      </c>
      <c r="B31" s="9">
        <v>1</v>
      </c>
      <c r="C31" s="9">
        <v>0</v>
      </c>
      <c r="D31" s="9">
        <v>0</v>
      </c>
      <c r="E31" s="10">
        <f xml:space="preserve"> SUM(Round11[[#This Row],[امتیاز نتیجه]:[امتیاز پاس گل]])</f>
        <v>1</v>
      </c>
    </row>
    <row r="32" spans="1:5" x14ac:dyDescent="0.25">
      <c r="A32" s="9">
        <v>29593</v>
      </c>
      <c r="B32" s="9">
        <v>1</v>
      </c>
      <c r="C32" s="9">
        <v>0</v>
      </c>
      <c r="D32" s="9">
        <v>0</v>
      </c>
      <c r="E32" s="8">
        <f xml:space="preserve"> SUM(Round11[[#This Row],[امتیاز نتیجه]:[امتیاز پاس گل]])</f>
        <v>1</v>
      </c>
    </row>
    <row r="33" spans="1:5" x14ac:dyDescent="0.25">
      <c r="A33" s="9">
        <v>27427</v>
      </c>
      <c r="B33" s="9">
        <v>1</v>
      </c>
      <c r="C33" s="9">
        <v>0</v>
      </c>
      <c r="D33" s="9">
        <v>0</v>
      </c>
      <c r="E33" s="8">
        <f xml:space="preserve"> SUM(Round11[[#This Row],[امتیاز نتیجه]:[امتیاز پاس گل]])</f>
        <v>1</v>
      </c>
    </row>
    <row r="34" spans="1:5" x14ac:dyDescent="0.25">
      <c r="A34" s="9">
        <v>26811</v>
      </c>
      <c r="B34" s="9">
        <v>1</v>
      </c>
      <c r="C34" s="9">
        <v>0</v>
      </c>
      <c r="D34" s="9">
        <v>0</v>
      </c>
      <c r="E34" s="8">
        <f xml:space="preserve"> SUM(Round11[[#This Row],[امتیاز نتیجه]:[امتیاز پاس گل]])</f>
        <v>1</v>
      </c>
    </row>
    <row r="35" spans="1:5" x14ac:dyDescent="0.25">
      <c r="A35" s="9">
        <v>22881</v>
      </c>
      <c r="B35" s="9">
        <v>1</v>
      </c>
      <c r="C35" s="9">
        <v>0</v>
      </c>
      <c r="D35" s="9">
        <v>0</v>
      </c>
      <c r="E35" s="8">
        <f xml:space="preserve"> SUM(Round11[[#This Row],[امتیاز نتیجه]:[امتیاز پاس گل]])</f>
        <v>1</v>
      </c>
    </row>
    <row r="36" spans="1:5" x14ac:dyDescent="0.25">
      <c r="A36" s="9">
        <v>22464</v>
      </c>
      <c r="B36" s="9">
        <v>1</v>
      </c>
      <c r="C36" s="9">
        <v>0</v>
      </c>
      <c r="D36" s="9">
        <v>0</v>
      </c>
      <c r="E36" s="8">
        <f xml:space="preserve"> SUM(Round11[[#This Row],[امتیاز نتیجه]:[امتیاز پاس گل]])</f>
        <v>1</v>
      </c>
    </row>
    <row r="37" spans="1:5" x14ac:dyDescent="0.25">
      <c r="A37" s="9">
        <v>19663</v>
      </c>
      <c r="B37" s="9">
        <v>1</v>
      </c>
      <c r="C37" s="9">
        <v>0</v>
      </c>
      <c r="D37" s="9">
        <v>0</v>
      </c>
      <c r="E37" s="8">
        <f xml:space="preserve"> SUM(Round11[[#This Row],[امتیاز نتیجه]:[امتیاز پاس گل]])</f>
        <v>1</v>
      </c>
    </row>
    <row r="38" spans="1:5" x14ac:dyDescent="0.25">
      <c r="A38" s="9">
        <v>17142</v>
      </c>
      <c r="B38" s="9">
        <v>1</v>
      </c>
      <c r="C38" s="9">
        <v>0</v>
      </c>
      <c r="D38" s="9">
        <v>0</v>
      </c>
      <c r="E38" s="8">
        <f xml:space="preserve"> SUM(Round11[[#This Row],[امتیاز نتیجه]:[امتیاز پاس گل]])</f>
        <v>1</v>
      </c>
    </row>
    <row r="39" spans="1:5" x14ac:dyDescent="0.25">
      <c r="A39" s="9">
        <v>8142</v>
      </c>
      <c r="B39" s="9">
        <v>1</v>
      </c>
      <c r="C39" s="9">
        <v>0</v>
      </c>
      <c r="D39" s="9">
        <v>0</v>
      </c>
      <c r="E39" s="8">
        <f xml:space="preserve"> SUM(Round11[[#This Row],[امتیاز نتیجه]:[امتیاز پاس گل]])</f>
        <v>1</v>
      </c>
    </row>
    <row r="40" spans="1:5" x14ac:dyDescent="0.25">
      <c r="A40" s="9">
        <v>6557</v>
      </c>
      <c r="B40" s="9">
        <v>1</v>
      </c>
      <c r="C40" s="9">
        <v>0</v>
      </c>
      <c r="D40" s="9">
        <v>0</v>
      </c>
      <c r="E40" s="8">
        <f xml:space="preserve"> SUM(Round11[[#This Row],[امتیاز نتیجه]:[امتیاز پاس گل]])</f>
        <v>1</v>
      </c>
    </row>
    <row r="41" spans="1:5" x14ac:dyDescent="0.25">
      <c r="A41" s="9">
        <v>3564</v>
      </c>
      <c r="B41" s="9">
        <v>1</v>
      </c>
      <c r="C41" s="9">
        <v>0</v>
      </c>
      <c r="D41" s="9">
        <v>0</v>
      </c>
      <c r="E41" s="8">
        <f xml:space="preserve"> SUM(Round11[[#This Row],[امتیاز نتیجه]:[امتیاز پاس گل]])</f>
        <v>1</v>
      </c>
    </row>
    <row r="42" spans="1:5" ht="22.5" thickBot="1" x14ac:dyDescent="0.3">
      <c r="A42" s="9">
        <v>28789</v>
      </c>
      <c r="B42" s="9">
        <v>0</v>
      </c>
      <c r="C42" s="9">
        <v>0</v>
      </c>
      <c r="D42" s="9">
        <v>0</v>
      </c>
      <c r="E42" s="8">
        <f xml:space="preserve"> SUM(Round11[[#This Row],[امتیاز نتیجه]:[امتیاز پاس گل]])</f>
        <v>0</v>
      </c>
    </row>
    <row r="43" spans="1:5" ht="22.5" thickTop="1" x14ac:dyDescent="0.25">
      <c r="A43" s="14" t="s">
        <v>189</v>
      </c>
      <c r="B43" s="15"/>
      <c r="C43" s="15"/>
      <c r="D43" s="15"/>
      <c r="E43" s="13">
        <f>SUBTOTAL(101,Round11[مجموع امتیاز])</f>
        <v>2.6829268292682928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29687</v>
      </c>
      <c r="B2" s="7">
        <v>5</v>
      </c>
      <c r="C2" s="7">
        <v>1</v>
      </c>
      <c r="D2" s="7">
        <v>0</v>
      </c>
      <c r="E2" s="8">
        <f xml:space="preserve"> SUM(Round12[[#This Row],[امتیاز نتیجه]:[امتیاز پاس گل]])</f>
        <v>6</v>
      </c>
    </row>
    <row r="3" spans="1:5" x14ac:dyDescent="0.25">
      <c r="A3" s="9">
        <v>29543</v>
      </c>
      <c r="B3" s="9">
        <v>3</v>
      </c>
      <c r="C3" s="9">
        <v>0</v>
      </c>
      <c r="D3" s="9">
        <v>0</v>
      </c>
      <c r="E3" s="8">
        <f xml:space="preserve"> SUM(Round12[[#This Row],[امتیاز نتیجه]:[امتیاز پاس گل]])</f>
        <v>3</v>
      </c>
    </row>
    <row r="4" spans="1:5" x14ac:dyDescent="0.25">
      <c r="A4" s="9">
        <v>29611</v>
      </c>
      <c r="B4" s="9">
        <v>0</v>
      </c>
      <c r="C4" s="9">
        <v>1</v>
      </c>
      <c r="D4" s="9">
        <v>1</v>
      </c>
      <c r="E4" s="10">
        <f xml:space="preserve"> SUM(Round12[[#This Row],[امتیاز نتیجه]:[امتیاز پاس گل]])</f>
        <v>2</v>
      </c>
    </row>
    <row r="5" spans="1:5" x14ac:dyDescent="0.25">
      <c r="A5" s="9">
        <v>8946</v>
      </c>
      <c r="B5" s="9">
        <v>0</v>
      </c>
      <c r="C5" s="9">
        <v>1</v>
      </c>
      <c r="D5" s="9">
        <v>1</v>
      </c>
      <c r="E5" s="8">
        <f xml:space="preserve"> SUM(Round12[[#This Row],[امتیاز نتیجه]:[امتیاز پاس گل]])</f>
        <v>2</v>
      </c>
    </row>
    <row r="6" spans="1:5" x14ac:dyDescent="0.25">
      <c r="A6" s="9">
        <v>28965</v>
      </c>
      <c r="B6" s="9">
        <v>0</v>
      </c>
      <c r="C6" s="9">
        <v>1</v>
      </c>
      <c r="D6" s="9">
        <v>1</v>
      </c>
      <c r="E6" s="8">
        <f xml:space="preserve"> SUM(Round12[[#This Row],[امتیاز نتیجه]:[امتیاز پاس گل]])</f>
        <v>2</v>
      </c>
    </row>
    <row r="7" spans="1:5" x14ac:dyDescent="0.25">
      <c r="A7" s="9">
        <v>29446</v>
      </c>
      <c r="B7" s="9">
        <v>0</v>
      </c>
      <c r="C7" s="9">
        <v>1</v>
      </c>
      <c r="D7" s="9">
        <v>1</v>
      </c>
      <c r="E7" s="8">
        <f xml:space="preserve"> SUM(Round12[[#This Row],[امتیاز نتیجه]:[امتیاز پاس گل]])</f>
        <v>2</v>
      </c>
    </row>
    <row r="8" spans="1:5" x14ac:dyDescent="0.25">
      <c r="A8" s="9">
        <v>21822</v>
      </c>
      <c r="B8" s="9">
        <v>0</v>
      </c>
      <c r="C8" s="9">
        <v>1</v>
      </c>
      <c r="D8" s="9">
        <v>0</v>
      </c>
      <c r="E8" s="10">
        <f xml:space="preserve"> SUM(Round12[[#This Row],[امتیاز نتیجه]:[امتیاز پاس گل]])</f>
        <v>1</v>
      </c>
    </row>
    <row r="9" spans="1:5" x14ac:dyDescent="0.25">
      <c r="A9" s="9">
        <v>22089</v>
      </c>
      <c r="B9" s="9">
        <v>0</v>
      </c>
      <c r="C9" s="9">
        <v>1</v>
      </c>
      <c r="D9" s="9">
        <v>0</v>
      </c>
      <c r="E9" s="10">
        <f xml:space="preserve"> SUM(Round12[[#This Row],[امتیاز نتیجه]:[امتیاز پاس گل]])</f>
        <v>1</v>
      </c>
    </row>
    <row r="10" spans="1:5" x14ac:dyDescent="0.25">
      <c r="A10" s="9">
        <v>19076</v>
      </c>
      <c r="B10" s="9">
        <v>0</v>
      </c>
      <c r="C10" s="9">
        <v>1</v>
      </c>
      <c r="D10" s="9">
        <v>0</v>
      </c>
      <c r="E10" s="8">
        <f xml:space="preserve"> SUM(Round12[[#This Row],[امتیاز نتیجه]:[امتیاز پاس گل]])</f>
        <v>1</v>
      </c>
    </row>
    <row r="11" spans="1:5" x14ac:dyDescent="0.25">
      <c r="A11" s="9">
        <v>22881</v>
      </c>
      <c r="B11" s="9">
        <v>0</v>
      </c>
      <c r="C11" s="9">
        <v>1</v>
      </c>
      <c r="D11" s="9">
        <v>0</v>
      </c>
      <c r="E11" s="8">
        <f xml:space="preserve"> SUM(Round12[[#This Row],[امتیاز نتیجه]:[امتیاز پاس گل]])</f>
        <v>1</v>
      </c>
    </row>
    <row r="12" spans="1:5" x14ac:dyDescent="0.25">
      <c r="A12" s="9">
        <v>29542</v>
      </c>
      <c r="B12" s="9">
        <v>0</v>
      </c>
      <c r="C12" s="9">
        <v>1</v>
      </c>
      <c r="D12" s="9">
        <v>0</v>
      </c>
      <c r="E12" s="8">
        <f xml:space="preserve"> SUM(Round12[[#This Row],[امتیاز نتیجه]:[امتیاز پاس گل]])</f>
        <v>1</v>
      </c>
    </row>
    <row r="13" spans="1:5" x14ac:dyDescent="0.25">
      <c r="A13" s="9">
        <v>29536</v>
      </c>
      <c r="B13" s="9">
        <v>0</v>
      </c>
      <c r="C13" s="9">
        <v>1</v>
      </c>
      <c r="D13" s="9">
        <v>0</v>
      </c>
      <c r="E13" s="8">
        <f xml:space="preserve"> SUM(Round12[[#This Row],[امتیاز نتیجه]:[امتیاز پاس گل]])</f>
        <v>1</v>
      </c>
    </row>
    <row r="14" spans="1:5" x14ac:dyDescent="0.25">
      <c r="A14" s="9">
        <v>6557</v>
      </c>
      <c r="B14" s="9">
        <v>0</v>
      </c>
      <c r="C14" s="9">
        <v>1</v>
      </c>
      <c r="D14" s="9">
        <v>0</v>
      </c>
      <c r="E14" s="8">
        <f xml:space="preserve"> SUM(Round12[[#This Row],[امتیاز نتیجه]:[امتیاز پاس گل]])</f>
        <v>1</v>
      </c>
    </row>
    <row r="15" spans="1:5" x14ac:dyDescent="0.25">
      <c r="A15" s="9">
        <v>29231</v>
      </c>
      <c r="B15" s="9">
        <v>1</v>
      </c>
      <c r="C15" s="9">
        <v>0</v>
      </c>
      <c r="D15" s="9">
        <v>0</v>
      </c>
      <c r="E15" s="8">
        <f xml:space="preserve"> SUM(Round12[[#This Row],[امتیاز نتیجه]:[امتیاز پاس گل]])</f>
        <v>1</v>
      </c>
    </row>
    <row r="16" spans="1:5" x14ac:dyDescent="0.25">
      <c r="A16" s="9">
        <v>24192</v>
      </c>
      <c r="B16" s="9">
        <v>0</v>
      </c>
      <c r="C16" s="9">
        <v>1</v>
      </c>
      <c r="D16" s="9">
        <v>0</v>
      </c>
      <c r="E16" s="8">
        <f xml:space="preserve"> SUM(Round12[[#This Row],[امتیاز نتیجه]:[امتیاز پاس گل]])</f>
        <v>1</v>
      </c>
    </row>
    <row r="17" spans="1:5" x14ac:dyDescent="0.25">
      <c r="A17" s="9">
        <v>8142</v>
      </c>
      <c r="B17" s="9">
        <v>0</v>
      </c>
      <c r="C17" s="9">
        <v>1</v>
      </c>
      <c r="D17" s="9">
        <v>0</v>
      </c>
      <c r="E17" s="8">
        <f xml:space="preserve"> SUM(Round12[[#This Row],[امتیاز نتیجه]:[امتیاز پاس گل]])</f>
        <v>1</v>
      </c>
    </row>
    <row r="18" spans="1:5" x14ac:dyDescent="0.25">
      <c r="A18" s="9">
        <v>27427</v>
      </c>
      <c r="B18" s="9">
        <v>0</v>
      </c>
      <c r="C18" s="9">
        <v>1</v>
      </c>
      <c r="D18" s="9">
        <v>0</v>
      </c>
      <c r="E18" s="8">
        <f xml:space="preserve"> SUM(Round12[[#This Row],[امتیاز نتیجه]:[امتیاز پاس گل]])</f>
        <v>1</v>
      </c>
    </row>
    <row r="19" spans="1:5" x14ac:dyDescent="0.25">
      <c r="A19" s="9">
        <v>29571</v>
      </c>
      <c r="B19" s="9">
        <v>0</v>
      </c>
      <c r="C19" s="9">
        <v>1</v>
      </c>
      <c r="D19" s="9">
        <v>0</v>
      </c>
      <c r="E19" s="8">
        <f xml:space="preserve"> SUM(Round12[[#This Row],[امتیاز نتیجه]:[امتیاز پاس گل]])</f>
        <v>1</v>
      </c>
    </row>
    <row r="20" spans="1:5" x14ac:dyDescent="0.25">
      <c r="A20" s="9">
        <v>20722</v>
      </c>
      <c r="B20" s="9">
        <v>0</v>
      </c>
      <c r="C20" s="9">
        <v>1</v>
      </c>
      <c r="D20" s="9">
        <v>0</v>
      </c>
      <c r="E20" s="8">
        <f xml:space="preserve"> SUM(Round12[[#This Row],[امتیاز نتیجه]:[امتیاز پاس گل]])</f>
        <v>1</v>
      </c>
    </row>
    <row r="21" spans="1:5" x14ac:dyDescent="0.25">
      <c r="A21" s="9">
        <v>19663</v>
      </c>
      <c r="B21" s="9">
        <v>0</v>
      </c>
      <c r="C21" s="9">
        <v>1</v>
      </c>
      <c r="D21" s="9">
        <v>0</v>
      </c>
      <c r="E21" s="8">
        <f xml:space="preserve"> SUM(Round12[[#This Row],[امتیاز نتیجه]:[امتیاز پاس گل]])</f>
        <v>1</v>
      </c>
    </row>
    <row r="22" spans="1:5" x14ac:dyDescent="0.25">
      <c r="A22" s="9">
        <v>28285</v>
      </c>
      <c r="B22" s="9">
        <v>0</v>
      </c>
      <c r="C22" s="9">
        <v>1</v>
      </c>
      <c r="D22" s="9">
        <v>0</v>
      </c>
      <c r="E22" s="8">
        <f xml:space="preserve"> SUM(Round12[[#This Row],[امتیاز نتیجه]:[امتیاز پاس گل]])</f>
        <v>1</v>
      </c>
    </row>
    <row r="23" spans="1:5" x14ac:dyDescent="0.25">
      <c r="A23" s="9">
        <v>26298</v>
      </c>
      <c r="B23" s="9">
        <v>0</v>
      </c>
      <c r="C23" s="9">
        <v>1</v>
      </c>
      <c r="D23" s="9">
        <v>0</v>
      </c>
      <c r="E23" s="8">
        <f xml:space="preserve"> SUM(Round12[[#This Row],[امتیاز نتیجه]:[امتیاز پاس گل]])</f>
        <v>1</v>
      </c>
    </row>
    <row r="24" spans="1:5" x14ac:dyDescent="0.25">
      <c r="A24" s="9">
        <v>19364</v>
      </c>
      <c r="B24" s="9">
        <v>0</v>
      </c>
      <c r="C24" s="9">
        <v>0</v>
      </c>
      <c r="D24" s="9">
        <v>1</v>
      </c>
      <c r="E24" s="8">
        <f xml:space="preserve"> SUM(Round12[[#This Row],[امتیاز نتیجه]:[امتیاز پاس گل]])</f>
        <v>1</v>
      </c>
    </row>
    <row r="25" spans="1:5" x14ac:dyDescent="0.25">
      <c r="A25" s="9">
        <v>28789</v>
      </c>
      <c r="B25" s="9">
        <v>0</v>
      </c>
      <c r="C25" s="9">
        <v>1</v>
      </c>
      <c r="D25" s="9">
        <v>0</v>
      </c>
      <c r="E25" s="8">
        <f xml:space="preserve"> SUM(Round12[[#This Row],[امتیاز نتیجه]:[امتیاز پاس گل]])</f>
        <v>1</v>
      </c>
    </row>
    <row r="26" spans="1:5" x14ac:dyDescent="0.25">
      <c r="A26" s="9">
        <v>18508</v>
      </c>
      <c r="B26" s="9">
        <v>0</v>
      </c>
      <c r="C26" s="9">
        <v>0</v>
      </c>
      <c r="D26" s="9">
        <v>0</v>
      </c>
      <c r="E26" s="10">
        <f xml:space="preserve"> SUM(Round12[[#This Row],[امتیاز نتیجه]:[امتیاز پاس گل]])</f>
        <v>0</v>
      </c>
    </row>
    <row r="27" spans="1:5" x14ac:dyDescent="0.25">
      <c r="A27" s="9">
        <v>26950</v>
      </c>
      <c r="B27" s="9">
        <v>0</v>
      </c>
      <c r="C27" s="9">
        <v>0</v>
      </c>
      <c r="D27" s="9">
        <v>0</v>
      </c>
      <c r="E27" s="10">
        <f xml:space="preserve"> SUM(Round12[[#This Row],[امتیاز نتیجه]:[امتیاز پاس گل]])</f>
        <v>0</v>
      </c>
    </row>
    <row r="28" spans="1:5" x14ac:dyDescent="0.25">
      <c r="A28" s="9">
        <v>19415</v>
      </c>
      <c r="B28" s="9">
        <v>0</v>
      </c>
      <c r="C28" s="9">
        <v>0</v>
      </c>
      <c r="D28" s="9">
        <v>0</v>
      </c>
      <c r="E28" s="8">
        <f xml:space="preserve"> SUM(Round12[[#This Row],[امتیاز نتیجه]:[امتیاز پاس گل]])</f>
        <v>0</v>
      </c>
    </row>
    <row r="29" spans="1:5" x14ac:dyDescent="0.25">
      <c r="A29" s="9">
        <v>5914</v>
      </c>
      <c r="B29" s="9">
        <v>0</v>
      </c>
      <c r="C29" s="9">
        <v>0</v>
      </c>
      <c r="D29" s="9">
        <v>0</v>
      </c>
      <c r="E29" s="8">
        <f xml:space="preserve"> SUM(Round12[[#This Row],[امتیاز نتیجه]:[امتیاز پاس گل]])</f>
        <v>0</v>
      </c>
    </row>
    <row r="30" spans="1:5" x14ac:dyDescent="0.25">
      <c r="A30" s="9">
        <v>29560</v>
      </c>
      <c r="B30" s="9">
        <v>0</v>
      </c>
      <c r="C30" s="9">
        <v>0</v>
      </c>
      <c r="D30" s="9">
        <v>0</v>
      </c>
      <c r="E30" s="8">
        <f xml:space="preserve"> SUM(Round12[[#This Row],[امتیاز نتیجه]:[امتیاز پاس گل]])</f>
        <v>0</v>
      </c>
    </row>
    <row r="31" spans="1:5" x14ac:dyDescent="0.25">
      <c r="A31" s="9">
        <v>29631</v>
      </c>
      <c r="B31" s="9">
        <v>0</v>
      </c>
      <c r="C31" s="9">
        <v>0</v>
      </c>
      <c r="D31" s="9">
        <v>0</v>
      </c>
      <c r="E31" s="8">
        <f xml:space="preserve"> SUM(Round12[[#This Row],[امتیاز نتیجه]:[امتیاز پاس گل]])</f>
        <v>0</v>
      </c>
    </row>
    <row r="32" spans="1:5" x14ac:dyDescent="0.25">
      <c r="A32" s="9">
        <v>27285</v>
      </c>
      <c r="B32" s="9">
        <v>0</v>
      </c>
      <c r="C32" s="9">
        <v>0</v>
      </c>
      <c r="D32" s="9">
        <v>0</v>
      </c>
      <c r="E32" s="8">
        <f xml:space="preserve"> SUM(Round12[[#This Row],[امتیاز نتیجه]:[امتیاز پاس گل]])</f>
        <v>0</v>
      </c>
    </row>
    <row r="33" spans="1:5" x14ac:dyDescent="0.25">
      <c r="A33" s="9">
        <v>2681</v>
      </c>
      <c r="B33" s="9">
        <v>0</v>
      </c>
      <c r="C33" s="9">
        <v>0</v>
      </c>
      <c r="D33" s="9">
        <v>0</v>
      </c>
      <c r="E33" s="8">
        <f xml:space="preserve"> SUM(Round12[[#This Row],[امتیاز نتیجه]:[امتیاز پاس گل]])</f>
        <v>0</v>
      </c>
    </row>
    <row r="34" spans="1:5" x14ac:dyDescent="0.25">
      <c r="A34" s="9">
        <v>29525</v>
      </c>
      <c r="B34" s="9">
        <v>0</v>
      </c>
      <c r="C34" s="9">
        <v>0</v>
      </c>
      <c r="D34" s="9">
        <v>0</v>
      </c>
      <c r="E34" s="8">
        <f xml:space="preserve"> SUM(Round12[[#This Row],[امتیاز نتیجه]:[امتیاز پاس گل]])</f>
        <v>0</v>
      </c>
    </row>
    <row r="35" spans="1:5" x14ac:dyDescent="0.25">
      <c r="A35" s="9">
        <v>29683</v>
      </c>
      <c r="B35" s="9">
        <v>0</v>
      </c>
      <c r="C35" s="9">
        <v>0</v>
      </c>
      <c r="D35" s="9">
        <v>0</v>
      </c>
      <c r="E35" s="8">
        <f xml:space="preserve"> SUM(Round12[[#This Row],[امتیاز نتیجه]:[امتیاز پاس گل]])</f>
        <v>0</v>
      </c>
    </row>
    <row r="36" spans="1:5" x14ac:dyDescent="0.25">
      <c r="A36" s="9">
        <v>2</v>
      </c>
      <c r="B36" s="9">
        <v>0</v>
      </c>
      <c r="C36" s="9">
        <v>0</v>
      </c>
      <c r="D36" s="9">
        <v>0</v>
      </c>
      <c r="E36" s="8">
        <f xml:space="preserve"> SUM(Round12[[#This Row],[امتیاز نتیجه]:[امتیاز پاس گل]])</f>
        <v>0</v>
      </c>
    </row>
    <row r="37" spans="1:5" x14ac:dyDescent="0.25">
      <c r="A37" s="9">
        <v>29739</v>
      </c>
      <c r="B37" s="9">
        <v>0</v>
      </c>
      <c r="C37" s="9">
        <v>0</v>
      </c>
      <c r="D37" s="9">
        <v>0</v>
      </c>
      <c r="E37" s="8">
        <f xml:space="preserve"> SUM(Round12[[#This Row],[امتیاز نتیجه]:[امتیاز پاس گل]])</f>
        <v>0</v>
      </c>
    </row>
    <row r="38" spans="1:5" x14ac:dyDescent="0.25">
      <c r="A38" s="9">
        <v>29490</v>
      </c>
      <c r="B38" s="9">
        <v>0</v>
      </c>
      <c r="C38" s="9">
        <v>0</v>
      </c>
      <c r="D38" s="9">
        <v>0</v>
      </c>
      <c r="E38" s="8">
        <f xml:space="preserve"> SUM(Round12[[#This Row],[امتیاز نتیجه]:[امتیاز پاس گل]])</f>
        <v>0</v>
      </c>
    </row>
    <row r="39" spans="1:5" x14ac:dyDescent="0.25">
      <c r="A39" s="9">
        <v>26883</v>
      </c>
      <c r="B39" s="9">
        <v>0</v>
      </c>
      <c r="C39" s="9">
        <v>0</v>
      </c>
      <c r="D39" s="9">
        <v>0</v>
      </c>
      <c r="E39" s="8">
        <f xml:space="preserve"> SUM(Round12[[#This Row],[امتیاز نتیجه]:[امتیاز پاس گل]])</f>
        <v>0</v>
      </c>
    </row>
    <row r="40" spans="1:5" x14ac:dyDescent="0.25">
      <c r="A40" s="9">
        <v>29570</v>
      </c>
      <c r="B40" s="9">
        <v>0</v>
      </c>
      <c r="C40" s="9">
        <v>0</v>
      </c>
      <c r="D40" s="9">
        <v>0</v>
      </c>
      <c r="E40" s="8">
        <f xml:space="preserve"> SUM(Round12[[#This Row],[امتیاز نتیجه]:[امتیاز پاس گل]])</f>
        <v>0</v>
      </c>
    </row>
    <row r="41" spans="1:5" x14ac:dyDescent="0.25">
      <c r="A41" s="9">
        <v>29566</v>
      </c>
      <c r="B41" s="9">
        <v>0</v>
      </c>
      <c r="C41" s="9">
        <v>0</v>
      </c>
      <c r="D41" s="9">
        <v>0</v>
      </c>
      <c r="E41" s="8">
        <f xml:space="preserve"> SUM(Round12[[#This Row],[امتیاز نتیجه]:[امتیاز پاس گل]])</f>
        <v>0</v>
      </c>
    </row>
    <row r="42" spans="1:5" x14ac:dyDescent="0.25">
      <c r="A42" s="9">
        <v>20270</v>
      </c>
      <c r="B42" s="9">
        <v>0</v>
      </c>
      <c r="C42" s="9">
        <v>0</v>
      </c>
      <c r="D42" s="9">
        <v>0</v>
      </c>
      <c r="E42" s="8">
        <f xml:space="preserve"> SUM(Round12[[#This Row],[امتیاز نتیجه]:[امتیاز پاس گل]])</f>
        <v>0</v>
      </c>
    </row>
    <row r="43" spans="1:5" x14ac:dyDescent="0.25">
      <c r="A43" s="9">
        <v>29640</v>
      </c>
      <c r="B43" s="9">
        <v>0</v>
      </c>
      <c r="C43" s="9">
        <v>0</v>
      </c>
      <c r="D43" s="9">
        <v>0</v>
      </c>
      <c r="E43" s="8">
        <f xml:space="preserve"> SUM(Round12[[#This Row],[امتیاز نتیجه]:[امتیاز پاس گل]])</f>
        <v>0</v>
      </c>
    </row>
    <row r="44" spans="1:5" x14ac:dyDescent="0.25">
      <c r="A44" s="9">
        <v>25396</v>
      </c>
      <c r="B44" s="9">
        <v>0</v>
      </c>
      <c r="C44" s="9">
        <v>0</v>
      </c>
      <c r="D44" s="9">
        <v>0</v>
      </c>
      <c r="E44" s="8">
        <f xml:space="preserve"> SUM(Round12[[#This Row],[امتیاز نتیجه]:[امتیاز پاس گل]])</f>
        <v>0</v>
      </c>
    </row>
    <row r="45" spans="1:5" x14ac:dyDescent="0.25">
      <c r="A45" s="9">
        <v>29629</v>
      </c>
      <c r="B45" s="9">
        <v>0</v>
      </c>
      <c r="C45" s="9">
        <v>0</v>
      </c>
      <c r="D45" s="9">
        <v>0</v>
      </c>
      <c r="E45" s="8">
        <f xml:space="preserve"> SUM(Round12[[#This Row],[امتیاز نتیجه]:[امتیاز پاس گل]])</f>
        <v>0</v>
      </c>
    </row>
    <row r="46" spans="1:5" x14ac:dyDescent="0.25">
      <c r="A46" s="9">
        <v>29690</v>
      </c>
      <c r="B46" s="9">
        <v>0</v>
      </c>
      <c r="C46" s="9">
        <v>0</v>
      </c>
      <c r="D46" s="9">
        <v>0</v>
      </c>
      <c r="E46" s="8">
        <f xml:space="preserve"> SUM(Round12[[#This Row],[امتیاز نتیجه]:[امتیاز پاس گل]])</f>
        <v>0</v>
      </c>
    </row>
    <row r="47" spans="1:5" x14ac:dyDescent="0.25">
      <c r="A47" s="9">
        <v>28535</v>
      </c>
      <c r="B47" s="9">
        <v>0</v>
      </c>
      <c r="C47" s="9">
        <v>0</v>
      </c>
      <c r="D47" s="9">
        <v>0</v>
      </c>
      <c r="E47" s="8">
        <f xml:space="preserve"> SUM(Round12[[#This Row],[امتیاز نتیجه]:[امتیاز پاس گل]])</f>
        <v>0</v>
      </c>
    </row>
    <row r="48" spans="1:5" x14ac:dyDescent="0.25">
      <c r="A48" s="9">
        <v>27857</v>
      </c>
      <c r="B48" s="9">
        <v>0</v>
      </c>
      <c r="C48" s="9">
        <v>0</v>
      </c>
      <c r="D48" s="9">
        <v>0</v>
      </c>
      <c r="E48" s="8">
        <f xml:space="preserve"> SUM(Round12[[#This Row],[امتیاز نتیجه]:[امتیاز پاس گل]])</f>
        <v>0</v>
      </c>
    </row>
    <row r="49" spans="1:5" x14ac:dyDescent="0.25">
      <c r="A49" s="9">
        <v>26027</v>
      </c>
      <c r="B49" s="9">
        <v>0</v>
      </c>
      <c r="C49" s="9">
        <v>0</v>
      </c>
      <c r="D49" s="9">
        <v>0</v>
      </c>
      <c r="E49" s="8">
        <f xml:space="preserve"> SUM(Round12[[#This Row],[امتیاز نتیجه]:[امتیاز پاس گل]])</f>
        <v>0</v>
      </c>
    </row>
    <row r="50" spans="1:5" ht="22.5" thickBot="1" x14ac:dyDescent="0.3">
      <c r="A50" s="9">
        <v>26482</v>
      </c>
      <c r="B50" s="9">
        <v>0</v>
      </c>
      <c r="C50" s="9">
        <v>0</v>
      </c>
      <c r="D50" s="9">
        <v>0</v>
      </c>
      <c r="E50" s="8">
        <f xml:space="preserve"> SUM(Round12[[#This Row],[امتیاز نتیجه]:[امتیاز پاس گل]])</f>
        <v>0</v>
      </c>
    </row>
    <row r="51" spans="1:5" ht="22.5" thickTop="1" x14ac:dyDescent="0.25">
      <c r="A51" s="14" t="s">
        <v>189</v>
      </c>
      <c r="B51" s="15"/>
      <c r="C51" s="15"/>
      <c r="D51" s="15"/>
      <c r="E51" s="13">
        <f>SUBTOTAL(101,Round12[مجموع امتیاز])</f>
        <v>0.7142857142857143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29446</v>
      </c>
      <c r="B2" s="7">
        <v>1</v>
      </c>
      <c r="C2" s="7">
        <v>4</v>
      </c>
      <c r="D2" s="7">
        <v>3</v>
      </c>
      <c r="E2" s="8">
        <f xml:space="preserve"> SUM(Round13[[#This Row],[امتیاز نتیجه]:[امتیاز پاس گل]])</f>
        <v>8</v>
      </c>
    </row>
    <row r="3" spans="1:5" x14ac:dyDescent="0.25">
      <c r="A3" s="9">
        <v>29631</v>
      </c>
      <c r="B3" s="9">
        <v>1</v>
      </c>
      <c r="C3" s="9">
        <v>4</v>
      </c>
      <c r="D3" s="9">
        <v>1</v>
      </c>
      <c r="E3" s="8">
        <f xml:space="preserve"> SUM(Round13[[#This Row],[امتیاز نتیجه]:[امتیاز پاس گل]])</f>
        <v>6</v>
      </c>
    </row>
    <row r="4" spans="1:5" x14ac:dyDescent="0.25">
      <c r="A4" s="9">
        <v>29536</v>
      </c>
      <c r="B4" s="9">
        <v>3</v>
      </c>
      <c r="C4" s="9">
        <v>1</v>
      </c>
      <c r="D4" s="9">
        <v>1</v>
      </c>
      <c r="E4" s="10">
        <f xml:space="preserve"> SUM(Round13[[#This Row],[امتیاز نتیجه]:[امتیاز پاس گل]])</f>
        <v>5</v>
      </c>
    </row>
    <row r="5" spans="1:5" x14ac:dyDescent="0.25">
      <c r="A5" s="9">
        <v>6557</v>
      </c>
      <c r="B5" s="9">
        <v>3</v>
      </c>
      <c r="C5" s="9">
        <v>2</v>
      </c>
      <c r="D5" s="9">
        <v>0</v>
      </c>
      <c r="E5" s="8">
        <f xml:space="preserve"> SUM(Round13[[#This Row],[امتیاز نتیجه]:[امتیاز پاس گل]])</f>
        <v>5</v>
      </c>
    </row>
    <row r="6" spans="1:5" x14ac:dyDescent="0.25">
      <c r="A6" s="9">
        <v>20270</v>
      </c>
      <c r="B6" s="9">
        <v>3</v>
      </c>
      <c r="C6" s="9">
        <v>1</v>
      </c>
      <c r="D6" s="9">
        <v>1</v>
      </c>
      <c r="E6" s="8">
        <f xml:space="preserve"> SUM(Round13[[#This Row],[امتیاز نتیجه]:[امتیاز پاس گل]])</f>
        <v>5</v>
      </c>
    </row>
    <row r="7" spans="1:5" x14ac:dyDescent="0.25">
      <c r="A7" s="9">
        <v>2</v>
      </c>
      <c r="B7" s="9">
        <v>3</v>
      </c>
      <c r="C7" s="9">
        <v>2</v>
      </c>
      <c r="D7" s="9">
        <v>0</v>
      </c>
      <c r="E7" s="8">
        <f xml:space="preserve"> SUM(Round13[[#This Row],[امتیاز نتیجه]:[امتیاز پاس گل]])</f>
        <v>5</v>
      </c>
    </row>
    <row r="8" spans="1:5" x14ac:dyDescent="0.25">
      <c r="A8" s="9">
        <v>21822</v>
      </c>
      <c r="B8" s="9">
        <v>3</v>
      </c>
      <c r="C8" s="9">
        <v>2</v>
      </c>
      <c r="D8" s="9">
        <v>0</v>
      </c>
      <c r="E8" s="8">
        <f xml:space="preserve"> SUM(Round13[[#This Row],[امتیاز نتیجه]:[امتیاز پاس گل]])</f>
        <v>5</v>
      </c>
    </row>
    <row r="9" spans="1:5" x14ac:dyDescent="0.25">
      <c r="A9" s="9">
        <v>26298</v>
      </c>
      <c r="B9" s="9">
        <v>3</v>
      </c>
      <c r="C9" s="9">
        <v>1</v>
      </c>
      <c r="D9" s="9">
        <v>1</v>
      </c>
      <c r="E9" s="8">
        <f xml:space="preserve"> SUM(Round13[[#This Row],[امتیاز نتیجه]:[امتیاز پاس گل]])</f>
        <v>5</v>
      </c>
    </row>
    <row r="10" spans="1:5" x14ac:dyDescent="0.25">
      <c r="A10" s="9">
        <v>8946</v>
      </c>
      <c r="B10" s="9">
        <v>3</v>
      </c>
      <c r="C10" s="9">
        <v>2</v>
      </c>
      <c r="D10" s="9">
        <v>0</v>
      </c>
      <c r="E10" s="8">
        <f xml:space="preserve"> SUM(Round13[[#This Row],[امتیاز نتیجه]:[امتیاز پاس گل]])</f>
        <v>5</v>
      </c>
    </row>
    <row r="11" spans="1:5" x14ac:dyDescent="0.25">
      <c r="A11" s="9">
        <v>18430</v>
      </c>
      <c r="B11" s="9">
        <v>3</v>
      </c>
      <c r="C11" s="9">
        <v>2</v>
      </c>
      <c r="D11" s="9">
        <v>0</v>
      </c>
      <c r="E11" s="8">
        <f xml:space="preserve"> SUM(Round13[[#This Row],[امتیاز نتیجه]:[امتیاز پاس گل]])</f>
        <v>5</v>
      </c>
    </row>
    <row r="12" spans="1:5" x14ac:dyDescent="0.25">
      <c r="A12" s="9">
        <v>27427</v>
      </c>
      <c r="B12" s="9">
        <v>3</v>
      </c>
      <c r="C12" s="9">
        <v>2</v>
      </c>
      <c r="D12" s="9">
        <v>0</v>
      </c>
      <c r="E12" s="8">
        <f xml:space="preserve"> SUM(Round13[[#This Row],[امتیاز نتیجه]:[امتیاز پاس گل]])</f>
        <v>5</v>
      </c>
    </row>
    <row r="13" spans="1:5" x14ac:dyDescent="0.25">
      <c r="A13" s="9">
        <v>29571</v>
      </c>
      <c r="B13" s="9">
        <v>3</v>
      </c>
      <c r="C13" s="9">
        <v>2</v>
      </c>
      <c r="D13" s="9">
        <v>0</v>
      </c>
      <c r="E13" s="8">
        <f xml:space="preserve"> SUM(Round13[[#This Row],[امتیاز نتیجه]:[امتیاز پاس گل]])</f>
        <v>5</v>
      </c>
    </row>
    <row r="14" spans="1:5" x14ac:dyDescent="0.25">
      <c r="A14" s="9">
        <v>29629</v>
      </c>
      <c r="B14" s="9">
        <v>3</v>
      </c>
      <c r="C14" s="9">
        <v>2</v>
      </c>
      <c r="D14" s="9">
        <v>0</v>
      </c>
      <c r="E14" s="8">
        <f xml:space="preserve"> SUM(Round13[[#This Row],[امتیاز نتیجه]:[امتیاز پاس گل]])</f>
        <v>5</v>
      </c>
    </row>
    <row r="15" spans="1:5" x14ac:dyDescent="0.25">
      <c r="A15" s="9">
        <v>22881</v>
      </c>
      <c r="B15" s="9">
        <v>3</v>
      </c>
      <c r="C15" s="9">
        <v>1</v>
      </c>
      <c r="D15" s="9">
        <v>0</v>
      </c>
      <c r="E15" s="8">
        <f xml:space="preserve"> SUM(Round13[[#This Row],[امتیاز نتیجه]:[امتیاز پاس گل]])</f>
        <v>4</v>
      </c>
    </row>
    <row r="16" spans="1:5" x14ac:dyDescent="0.25">
      <c r="A16" s="9">
        <v>24294</v>
      </c>
      <c r="B16" s="9">
        <v>3</v>
      </c>
      <c r="C16" s="9">
        <v>1</v>
      </c>
      <c r="D16" s="9">
        <v>0</v>
      </c>
      <c r="E16" s="8">
        <f xml:space="preserve"> SUM(Round13[[#This Row],[امتیاز نتیجه]:[امتیاز پاس گل]])</f>
        <v>4</v>
      </c>
    </row>
    <row r="17" spans="1:5" x14ac:dyDescent="0.25">
      <c r="A17" s="9">
        <v>22089</v>
      </c>
      <c r="B17" s="9">
        <v>1</v>
      </c>
      <c r="C17" s="9">
        <v>2</v>
      </c>
      <c r="D17" s="9">
        <v>1</v>
      </c>
      <c r="E17" s="8">
        <f xml:space="preserve"> SUM(Round13[[#This Row],[امتیاز نتیجه]:[امتیاز پاس گل]])</f>
        <v>4</v>
      </c>
    </row>
    <row r="18" spans="1:5" x14ac:dyDescent="0.25">
      <c r="A18" s="9">
        <v>26482</v>
      </c>
      <c r="B18" s="9">
        <v>3</v>
      </c>
      <c r="C18" s="9">
        <v>1</v>
      </c>
      <c r="D18" s="9">
        <v>0</v>
      </c>
      <c r="E18" s="8">
        <f xml:space="preserve"> SUM(Round13[[#This Row],[امتیاز نتیجه]:[امتیاز پاس گل]])</f>
        <v>4</v>
      </c>
    </row>
    <row r="19" spans="1:5" x14ac:dyDescent="0.25">
      <c r="A19" s="9">
        <v>29640</v>
      </c>
      <c r="B19" s="9">
        <v>1</v>
      </c>
      <c r="C19" s="9">
        <v>2</v>
      </c>
      <c r="D19" s="9">
        <v>0</v>
      </c>
      <c r="E19" s="10">
        <f xml:space="preserve"> SUM(Round13[[#This Row],[امتیاز نتیجه]:[امتیاز پاس گل]])</f>
        <v>3</v>
      </c>
    </row>
    <row r="20" spans="1:5" x14ac:dyDescent="0.25">
      <c r="A20" s="9">
        <v>29560</v>
      </c>
      <c r="B20" s="9">
        <v>1</v>
      </c>
      <c r="C20" s="9">
        <v>1</v>
      </c>
      <c r="D20" s="9">
        <v>1</v>
      </c>
      <c r="E20" s="8">
        <f xml:space="preserve"> SUM(Round13[[#This Row],[امتیاز نتیجه]:[امتیاز پاس گل]])</f>
        <v>3</v>
      </c>
    </row>
    <row r="21" spans="1:5" x14ac:dyDescent="0.25">
      <c r="A21" s="9">
        <v>18508</v>
      </c>
      <c r="B21" s="9">
        <v>3</v>
      </c>
      <c r="C21" s="9">
        <v>0</v>
      </c>
      <c r="D21" s="9">
        <v>0</v>
      </c>
      <c r="E21" s="8">
        <f xml:space="preserve"> SUM(Round13[[#This Row],[امتیاز نتیجه]:[امتیاز پاس گل]])</f>
        <v>3</v>
      </c>
    </row>
    <row r="22" spans="1:5" x14ac:dyDescent="0.25">
      <c r="A22" s="9">
        <v>27285</v>
      </c>
      <c r="B22" s="9">
        <v>1</v>
      </c>
      <c r="C22" s="9">
        <v>2</v>
      </c>
      <c r="D22" s="9">
        <v>0</v>
      </c>
      <c r="E22" s="8">
        <f xml:space="preserve"> SUM(Round13[[#This Row],[امتیاز نتیجه]:[امتیاز پاس گل]])</f>
        <v>3</v>
      </c>
    </row>
    <row r="23" spans="1:5" x14ac:dyDescent="0.25">
      <c r="A23" s="9">
        <v>19663</v>
      </c>
      <c r="B23" s="9">
        <v>1</v>
      </c>
      <c r="C23" s="9">
        <v>2</v>
      </c>
      <c r="D23" s="9">
        <v>0</v>
      </c>
      <c r="E23" s="8">
        <f xml:space="preserve"> SUM(Round13[[#This Row],[امتیاز نتیجه]:[امتیاز پاس گل]])</f>
        <v>3</v>
      </c>
    </row>
    <row r="24" spans="1:5" x14ac:dyDescent="0.25">
      <c r="A24" s="9">
        <v>29490</v>
      </c>
      <c r="B24" s="9">
        <v>1</v>
      </c>
      <c r="C24" s="9">
        <v>2</v>
      </c>
      <c r="D24" s="9">
        <v>0</v>
      </c>
      <c r="E24" s="8">
        <f xml:space="preserve"> SUM(Round13[[#This Row],[امتیاز نتیجه]:[امتیاز پاس گل]])</f>
        <v>3</v>
      </c>
    </row>
    <row r="25" spans="1:5" x14ac:dyDescent="0.25">
      <c r="A25" s="9">
        <v>20722</v>
      </c>
      <c r="B25" s="9">
        <v>1</v>
      </c>
      <c r="C25" s="9">
        <v>2</v>
      </c>
      <c r="D25" s="9">
        <v>0</v>
      </c>
      <c r="E25" s="8">
        <f xml:space="preserve"> SUM(Round13[[#This Row],[امتیاز نتیجه]:[امتیاز پاس گل]])</f>
        <v>3</v>
      </c>
    </row>
    <row r="26" spans="1:5" x14ac:dyDescent="0.25">
      <c r="A26" s="9">
        <v>29587</v>
      </c>
      <c r="B26" s="9">
        <v>1</v>
      </c>
      <c r="C26" s="9">
        <v>2</v>
      </c>
      <c r="D26" s="9">
        <v>0</v>
      </c>
      <c r="E26" s="8">
        <f xml:space="preserve"> SUM(Round13[[#This Row],[امتیاز نتیجه]:[امتیاز پاس گل]])</f>
        <v>3</v>
      </c>
    </row>
    <row r="27" spans="1:5" x14ac:dyDescent="0.25">
      <c r="A27" s="9">
        <v>26811</v>
      </c>
      <c r="B27" s="9">
        <v>1</v>
      </c>
      <c r="C27" s="9">
        <v>2</v>
      </c>
      <c r="D27" s="9">
        <v>0</v>
      </c>
      <c r="E27" s="8">
        <f xml:space="preserve"> SUM(Round13[[#This Row],[امتیاز نتیجه]:[امتیاز پاس گل]])</f>
        <v>3</v>
      </c>
    </row>
    <row r="28" spans="1:5" x14ac:dyDescent="0.25">
      <c r="A28" s="9">
        <v>29543</v>
      </c>
      <c r="B28" s="9">
        <v>1</v>
      </c>
      <c r="C28" s="9">
        <v>1</v>
      </c>
      <c r="D28" s="9">
        <v>0</v>
      </c>
      <c r="E28" s="10">
        <f xml:space="preserve"> SUM(Round13[[#This Row],[امتیاز نتیجه]:[امتیاز پاس گل]])</f>
        <v>2</v>
      </c>
    </row>
    <row r="29" spans="1:5" x14ac:dyDescent="0.25">
      <c r="A29" s="9">
        <v>29611</v>
      </c>
      <c r="B29" s="9">
        <v>1</v>
      </c>
      <c r="C29" s="9">
        <v>1</v>
      </c>
      <c r="D29" s="9">
        <v>0</v>
      </c>
      <c r="E29" s="8">
        <f xml:space="preserve"> SUM(Round13[[#This Row],[امتیاز نتیجه]:[امتیاز پاس گل]])</f>
        <v>2</v>
      </c>
    </row>
    <row r="30" spans="1:5" x14ac:dyDescent="0.25">
      <c r="A30" s="9">
        <v>22503</v>
      </c>
      <c r="B30" s="9">
        <v>1</v>
      </c>
      <c r="C30" s="9">
        <v>1</v>
      </c>
      <c r="D30" s="9">
        <v>0</v>
      </c>
      <c r="E30" s="8">
        <f xml:space="preserve"> SUM(Round13[[#This Row],[امتیاز نتیجه]:[امتیاز پاس گل]])</f>
        <v>2</v>
      </c>
    </row>
    <row r="31" spans="1:5" x14ac:dyDescent="0.25">
      <c r="A31" s="9">
        <v>11745</v>
      </c>
      <c r="B31" s="9">
        <v>1</v>
      </c>
      <c r="C31" s="9">
        <v>1</v>
      </c>
      <c r="D31" s="9">
        <v>0</v>
      </c>
      <c r="E31" s="8">
        <f xml:space="preserve"> SUM(Round13[[#This Row],[امتیاز نتیجه]:[امتیاز پاس گل]])</f>
        <v>2</v>
      </c>
    </row>
    <row r="32" spans="1:5" x14ac:dyDescent="0.25">
      <c r="A32" s="9">
        <v>27857</v>
      </c>
      <c r="B32" s="9">
        <v>1</v>
      </c>
      <c r="C32" s="9">
        <v>1</v>
      </c>
      <c r="D32" s="9">
        <v>0</v>
      </c>
      <c r="E32" s="8">
        <f xml:space="preserve"> SUM(Round13[[#This Row],[امتیاز نتیجه]:[امتیاز پاس گل]])</f>
        <v>2</v>
      </c>
    </row>
    <row r="33" spans="1:5" x14ac:dyDescent="0.25">
      <c r="A33" s="9">
        <v>29724</v>
      </c>
      <c r="B33" s="9">
        <v>1</v>
      </c>
      <c r="C33" s="9">
        <v>1</v>
      </c>
      <c r="D33" s="9">
        <v>0</v>
      </c>
      <c r="E33" s="8">
        <f xml:space="preserve"> SUM(Round13[[#This Row],[امتیاز نتیجه]:[امتیاز پاس گل]])</f>
        <v>2</v>
      </c>
    </row>
    <row r="34" spans="1:5" x14ac:dyDescent="0.25">
      <c r="A34" s="9">
        <v>27054</v>
      </c>
      <c r="B34" s="9">
        <v>1</v>
      </c>
      <c r="C34" s="9">
        <v>1</v>
      </c>
      <c r="D34" s="9">
        <v>0</v>
      </c>
      <c r="E34" s="8">
        <f xml:space="preserve"> SUM(Round13[[#This Row],[امتیاز نتیجه]:[امتیاز پاس گل]])</f>
        <v>2</v>
      </c>
    </row>
    <row r="35" spans="1:5" x14ac:dyDescent="0.25">
      <c r="A35" s="9">
        <v>8142</v>
      </c>
      <c r="B35" s="9">
        <v>1</v>
      </c>
      <c r="C35" s="9">
        <v>1</v>
      </c>
      <c r="D35" s="9">
        <v>0</v>
      </c>
      <c r="E35" s="8">
        <f xml:space="preserve"> SUM(Round13[[#This Row],[امتیاز نتیجه]:[امتیاز پاس گل]])</f>
        <v>2</v>
      </c>
    </row>
    <row r="36" spans="1:5" x14ac:dyDescent="0.25">
      <c r="A36" s="9">
        <v>3564</v>
      </c>
      <c r="B36" s="9">
        <v>1</v>
      </c>
      <c r="C36" s="9">
        <v>1</v>
      </c>
      <c r="D36" s="9">
        <v>0</v>
      </c>
      <c r="E36" s="8">
        <f xml:space="preserve"> SUM(Round13[[#This Row],[امتیاز نتیجه]:[امتیاز پاس گل]])</f>
        <v>2</v>
      </c>
    </row>
    <row r="37" spans="1:5" x14ac:dyDescent="0.25">
      <c r="A37" s="9">
        <v>28535</v>
      </c>
      <c r="B37" s="9">
        <v>1</v>
      </c>
      <c r="C37" s="9">
        <v>1</v>
      </c>
      <c r="D37" s="9">
        <v>0</v>
      </c>
      <c r="E37" s="8">
        <f xml:space="preserve"> SUM(Round13[[#This Row],[امتیاز نتیجه]:[امتیاز پاس گل]])</f>
        <v>2</v>
      </c>
    </row>
    <row r="38" spans="1:5" x14ac:dyDescent="0.25">
      <c r="A38" s="9">
        <v>29593</v>
      </c>
      <c r="B38" s="9">
        <v>1</v>
      </c>
      <c r="C38" s="9">
        <v>1</v>
      </c>
      <c r="D38" s="9">
        <v>0</v>
      </c>
      <c r="E38" s="8">
        <f xml:space="preserve"> SUM(Round13[[#This Row],[امتیاز نتیجه]:[امتیاز پاس گل]])</f>
        <v>2</v>
      </c>
    </row>
    <row r="39" spans="1:5" x14ac:dyDescent="0.25">
      <c r="A39" s="9">
        <v>25396</v>
      </c>
      <c r="B39" s="9">
        <v>1</v>
      </c>
      <c r="C39" s="9">
        <v>1</v>
      </c>
      <c r="D39" s="9">
        <v>0</v>
      </c>
      <c r="E39" s="8">
        <f xml:space="preserve"> SUM(Round13[[#This Row],[امتیاز نتیجه]:[امتیاز پاس گل]])</f>
        <v>2</v>
      </c>
    </row>
    <row r="40" spans="1:5" x14ac:dyDescent="0.25">
      <c r="A40" s="9">
        <v>29687</v>
      </c>
      <c r="B40" s="9">
        <v>1</v>
      </c>
      <c r="C40" s="9">
        <v>0</v>
      </c>
      <c r="D40" s="9">
        <v>0</v>
      </c>
      <c r="E40" s="10">
        <f xml:space="preserve"> SUM(Round13[[#This Row],[امتیاز نتیجه]:[امتیاز پاس گل]])</f>
        <v>1</v>
      </c>
    </row>
    <row r="41" spans="1:5" x14ac:dyDescent="0.25">
      <c r="A41" s="9">
        <v>5914</v>
      </c>
      <c r="B41" s="9">
        <v>1</v>
      </c>
      <c r="C41" s="9">
        <v>0</v>
      </c>
      <c r="D41" s="9">
        <v>0</v>
      </c>
      <c r="E41" s="10">
        <f xml:space="preserve"> SUM(Round13[[#This Row],[امتیاز نتیجه]:[امتیاز پاس گل]])</f>
        <v>1</v>
      </c>
    </row>
    <row r="42" spans="1:5" ht="22.5" thickBot="1" x14ac:dyDescent="0.3">
      <c r="A42" s="9">
        <v>19364</v>
      </c>
      <c r="B42" s="9">
        <v>1</v>
      </c>
      <c r="C42" s="9">
        <v>0</v>
      </c>
      <c r="D42" s="9">
        <v>0</v>
      </c>
      <c r="E42" s="8">
        <f xml:space="preserve"> SUM(Round13[[#This Row],[امتیاز نتیجه]:[امتیاز پاس گل]])</f>
        <v>1</v>
      </c>
    </row>
    <row r="43" spans="1:5" ht="22.5" thickTop="1" x14ac:dyDescent="0.25">
      <c r="A43" s="14" t="s">
        <v>189</v>
      </c>
      <c r="B43" s="15"/>
      <c r="C43" s="15"/>
      <c r="D43" s="15"/>
      <c r="E43" s="13">
        <f>SUBTOTAL(101,Round13[مجموع امتیاز])</f>
        <v>3.3902439024390243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5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17">
        <v>2</v>
      </c>
      <c r="B2" s="17">
        <v>3</v>
      </c>
      <c r="C2" s="17">
        <v>0</v>
      </c>
      <c r="D2" s="17">
        <v>1</v>
      </c>
      <c r="E2" s="8">
        <f xml:space="preserve"> SUM(Round14[[#This Row],[امتیاز نتیجه]:[امتیاز پاس گل]])</f>
        <v>4</v>
      </c>
    </row>
    <row r="3" spans="1:5" x14ac:dyDescent="0.25">
      <c r="A3" s="7">
        <v>29536</v>
      </c>
      <c r="B3" s="7">
        <v>3</v>
      </c>
      <c r="C3" s="7">
        <v>0</v>
      </c>
      <c r="D3" s="7">
        <v>1</v>
      </c>
      <c r="E3" s="8">
        <f xml:space="preserve"> SUM(Round14[[#This Row],[امتیاز نتیجه]:[امتیاز پاس گل]])</f>
        <v>4</v>
      </c>
    </row>
    <row r="4" spans="1:5" x14ac:dyDescent="0.25">
      <c r="A4" s="9">
        <v>20270</v>
      </c>
      <c r="B4" s="9">
        <v>3</v>
      </c>
      <c r="C4" s="9">
        <v>0</v>
      </c>
      <c r="D4" s="9">
        <v>1</v>
      </c>
      <c r="E4" s="8">
        <f xml:space="preserve"> SUM(Round14[[#This Row],[امتیاز نتیجه]:[امتیاز پاس گل]])</f>
        <v>4</v>
      </c>
    </row>
    <row r="5" spans="1:5" x14ac:dyDescent="0.25">
      <c r="A5" s="9">
        <v>26482</v>
      </c>
      <c r="B5" s="9">
        <v>3</v>
      </c>
      <c r="C5" s="9">
        <v>0</v>
      </c>
      <c r="D5" s="9">
        <v>1</v>
      </c>
      <c r="E5" s="8">
        <f xml:space="preserve"> SUM(Round14[[#This Row],[امتیاز نتیجه]:[امتیاز پاس گل]])</f>
        <v>4</v>
      </c>
    </row>
    <row r="6" spans="1:5" x14ac:dyDescent="0.25">
      <c r="A6" s="9">
        <v>29687</v>
      </c>
      <c r="B6" s="9">
        <v>3</v>
      </c>
      <c r="C6" s="9">
        <v>0</v>
      </c>
      <c r="D6" s="9">
        <v>0</v>
      </c>
      <c r="E6" s="10">
        <f xml:space="preserve"> SUM(Round14[[#This Row],[امتیاز نتیجه]:[امتیاز پاس گل]])</f>
        <v>3</v>
      </c>
    </row>
    <row r="7" spans="1:5" x14ac:dyDescent="0.25">
      <c r="A7" s="9">
        <v>22881</v>
      </c>
      <c r="B7" s="9">
        <v>1</v>
      </c>
      <c r="C7" s="9">
        <v>0</v>
      </c>
      <c r="D7" s="9">
        <v>2</v>
      </c>
      <c r="E7" s="10">
        <f xml:space="preserve"> SUM(Round14[[#This Row],[امتیاز نتیجه]:[امتیاز پاس گل]])</f>
        <v>3</v>
      </c>
    </row>
    <row r="8" spans="1:5" x14ac:dyDescent="0.25">
      <c r="A8" s="9">
        <v>6557</v>
      </c>
      <c r="B8" s="9">
        <v>3</v>
      </c>
      <c r="C8" s="9">
        <v>0</v>
      </c>
      <c r="D8" s="9">
        <v>0</v>
      </c>
      <c r="E8" s="10">
        <f xml:space="preserve"> SUM(Round14[[#This Row],[امتیاز نتیجه]:[امتیاز پاس گل]])</f>
        <v>3</v>
      </c>
    </row>
    <row r="9" spans="1:5" x14ac:dyDescent="0.25">
      <c r="A9" s="9">
        <v>5914</v>
      </c>
      <c r="B9" s="9">
        <v>1</v>
      </c>
      <c r="C9" s="9">
        <v>0</v>
      </c>
      <c r="D9" s="9">
        <v>2</v>
      </c>
      <c r="E9" s="8">
        <f xml:space="preserve"> SUM(Round14[[#This Row],[امتیاز نتیجه]:[امتیاز پاس گل]])</f>
        <v>3</v>
      </c>
    </row>
    <row r="10" spans="1:5" x14ac:dyDescent="0.25">
      <c r="A10" s="9">
        <v>29611</v>
      </c>
      <c r="B10" s="9">
        <v>3</v>
      </c>
      <c r="C10" s="9">
        <v>0</v>
      </c>
      <c r="D10" s="9">
        <v>0</v>
      </c>
      <c r="E10" s="8">
        <f xml:space="preserve"> SUM(Round14[[#This Row],[امتیاز نتیجه]:[امتیاز پاس گل]])</f>
        <v>3</v>
      </c>
    </row>
    <row r="11" spans="1:5" x14ac:dyDescent="0.25">
      <c r="A11" s="9">
        <v>27285</v>
      </c>
      <c r="B11" s="9">
        <v>1</v>
      </c>
      <c r="C11" s="9">
        <v>1</v>
      </c>
      <c r="D11" s="9">
        <v>1</v>
      </c>
      <c r="E11" s="8">
        <f xml:space="preserve"> SUM(Round14[[#This Row],[امتیاز نتیجه]:[امتیاز پاس گل]])</f>
        <v>3</v>
      </c>
    </row>
    <row r="12" spans="1:5" x14ac:dyDescent="0.25">
      <c r="A12" s="9">
        <v>20722</v>
      </c>
      <c r="B12" s="9">
        <v>3</v>
      </c>
      <c r="C12" s="9">
        <v>0</v>
      </c>
      <c r="D12" s="9">
        <v>0</v>
      </c>
      <c r="E12" s="8">
        <f xml:space="preserve"> SUM(Round14[[#This Row],[امتیاز نتیجه]:[امتیاز پاس گل]])</f>
        <v>3</v>
      </c>
    </row>
    <row r="13" spans="1:5" x14ac:dyDescent="0.25">
      <c r="A13" s="9">
        <v>29678</v>
      </c>
      <c r="B13" s="9">
        <v>3</v>
      </c>
      <c r="C13" s="9">
        <v>0</v>
      </c>
      <c r="D13" s="9">
        <v>0</v>
      </c>
      <c r="E13" s="8">
        <f xml:space="preserve"> SUM(Round14[[#This Row],[امتیاز نتیجه]:[امتیاز پاس گل]])</f>
        <v>3</v>
      </c>
    </row>
    <row r="14" spans="1:5" x14ac:dyDescent="0.25">
      <c r="A14" s="9">
        <v>29490</v>
      </c>
      <c r="B14" s="9">
        <v>3</v>
      </c>
      <c r="C14" s="9">
        <v>0</v>
      </c>
      <c r="D14" s="9">
        <v>0</v>
      </c>
      <c r="E14" s="8">
        <f xml:space="preserve"> SUM(Round14[[#This Row],[امتیاز نتیجه]:[امتیاز پاس گل]])</f>
        <v>3</v>
      </c>
    </row>
    <row r="15" spans="1:5" x14ac:dyDescent="0.25">
      <c r="A15" s="9">
        <v>3564</v>
      </c>
      <c r="B15" s="9">
        <v>3</v>
      </c>
      <c r="C15" s="9">
        <v>0</v>
      </c>
      <c r="D15" s="9">
        <v>0</v>
      </c>
      <c r="E15" s="8">
        <f xml:space="preserve"> SUM(Round14[[#This Row],[امتیاز نتیجه]:[امتیاز پاس گل]])</f>
        <v>3</v>
      </c>
    </row>
    <row r="16" spans="1:5" x14ac:dyDescent="0.25">
      <c r="A16" s="9">
        <v>22089</v>
      </c>
      <c r="B16" s="9">
        <v>3</v>
      </c>
      <c r="C16" s="9">
        <v>0</v>
      </c>
      <c r="D16" s="9">
        <v>0</v>
      </c>
      <c r="E16" s="8">
        <f xml:space="preserve"> SUM(Round14[[#This Row],[امتیاز نتیجه]:[امتیاز پاس گل]])</f>
        <v>3</v>
      </c>
    </row>
    <row r="17" spans="1:5" x14ac:dyDescent="0.25">
      <c r="A17" s="9">
        <v>24294</v>
      </c>
      <c r="B17" s="9">
        <v>1</v>
      </c>
      <c r="C17" s="9">
        <v>0</v>
      </c>
      <c r="D17" s="9">
        <v>1</v>
      </c>
      <c r="E17" s="10">
        <f xml:space="preserve"> SUM(Round14[[#This Row],[امتیاز نتیجه]:[امتیاز پاس گل]])</f>
        <v>2</v>
      </c>
    </row>
    <row r="18" spans="1:5" x14ac:dyDescent="0.25">
      <c r="A18" s="9">
        <v>18508</v>
      </c>
      <c r="B18" s="9">
        <v>1</v>
      </c>
      <c r="C18" s="9">
        <v>0</v>
      </c>
      <c r="D18" s="9">
        <v>1</v>
      </c>
      <c r="E18" s="10">
        <f xml:space="preserve"> SUM(Round14[[#This Row],[امتیاز نتیجه]:[امتیاز پاس گل]])</f>
        <v>2</v>
      </c>
    </row>
    <row r="19" spans="1:5" x14ac:dyDescent="0.25">
      <c r="A19" s="9">
        <v>26811</v>
      </c>
      <c r="B19" s="9">
        <v>1</v>
      </c>
      <c r="C19" s="9">
        <v>0</v>
      </c>
      <c r="D19" s="9">
        <v>1</v>
      </c>
      <c r="E19" s="8">
        <f xml:space="preserve"> SUM(Round14[[#This Row],[امتیاز نتیجه]:[امتیاز پاس گل]])</f>
        <v>2</v>
      </c>
    </row>
    <row r="20" spans="1:5" x14ac:dyDescent="0.25">
      <c r="A20" s="9">
        <v>19076</v>
      </c>
      <c r="B20" s="9">
        <v>1</v>
      </c>
      <c r="C20" s="9">
        <v>0</v>
      </c>
      <c r="D20" s="9">
        <v>0</v>
      </c>
      <c r="E20" s="8">
        <f xml:space="preserve"> SUM(Round14[[#This Row],[امتیاز نتیجه]:[امتیاز پاس گل]])</f>
        <v>1</v>
      </c>
    </row>
    <row r="21" spans="1:5" x14ac:dyDescent="0.25">
      <c r="A21" s="9">
        <v>29748</v>
      </c>
      <c r="B21" s="9">
        <v>1</v>
      </c>
      <c r="C21" s="9">
        <v>0</v>
      </c>
      <c r="D21" s="9">
        <v>0</v>
      </c>
      <c r="E21" s="8">
        <f xml:space="preserve"> SUM(Round14[[#This Row],[امتیاز نتیجه]:[امتیاز پاس گل]])</f>
        <v>1</v>
      </c>
    </row>
    <row r="22" spans="1:5" x14ac:dyDescent="0.25">
      <c r="A22" s="9">
        <v>29566</v>
      </c>
      <c r="B22" s="9">
        <v>1</v>
      </c>
      <c r="C22" s="9">
        <v>0</v>
      </c>
      <c r="D22" s="9">
        <v>0</v>
      </c>
      <c r="E22" s="8">
        <f xml:space="preserve"> SUM(Round14[[#This Row],[امتیاز نتیجه]:[امتیاز پاس گل]])</f>
        <v>1</v>
      </c>
    </row>
    <row r="23" spans="1:5" x14ac:dyDescent="0.25">
      <c r="A23" s="9">
        <v>28535</v>
      </c>
      <c r="B23" s="9">
        <v>1</v>
      </c>
      <c r="C23" s="9">
        <v>0</v>
      </c>
      <c r="D23" s="9">
        <v>0</v>
      </c>
      <c r="E23" s="8">
        <f xml:space="preserve"> SUM(Round14[[#This Row],[امتیاز نتیجه]:[امتیاز پاس گل]])</f>
        <v>1</v>
      </c>
    </row>
    <row r="24" spans="1:5" x14ac:dyDescent="0.25">
      <c r="A24" s="9">
        <v>29446</v>
      </c>
      <c r="B24" s="9">
        <v>1</v>
      </c>
      <c r="C24" s="9">
        <v>0</v>
      </c>
      <c r="D24" s="9">
        <v>0</v>
      </c>
      <c r="E24" s="8">
        <f xml:space="preserve"> SUM(Round14[[#This Row],[امتیاز نتیجه]:[امتیاز پاس گل]])</f>
        <v>1</v>
      </c>
    </row>
    <row r="25" spans="1:5" x14ac:dyDescent="0.25">
      <c r="A25" s="9">
        <v>8142</v>
      </c>
      <c r="B25" s="9">
        <v>1</v>
      </c>
      <c r="C25" s="9">
        <v>0</v>
      </c>
      <c r="D25" s="9">
        <v>0</v>
      </c>
      <c r="E25" s="8">
        <f xml:space="preserve"> SUM(Round14[[#This Row],[امتیاز نتیجه]:[امتیاز پاس گل]])</f>
        <v>1</v>
      </c>
    </row>
    <row r="26" spans="1:5" x14ac:dyDescent="0.25">
      <c r="A26" s="9">
        <v>21822</v>
      </c>
      <c r="B26" s="9">
        <v>1</v>
      </c>
      <c r="C26" s="9">
        <v>0</v>
      </c>
      <c r="D26" s="9">
        <v>0</v>
      </c>
      <c r="E26" s="8">
        <f xml:space="preserve"> SUM(Round14[[#This Row],[امتیاز نتیجه]:[امتیاز پاس گل]])</f>
        <v>1</v>
      </c>
    </row>
    <row r="27" spans="1:5" x14ac:dyDescent="0.25">
      <c r="A27" s="9">
        <v>29542</v>
      </c>
      <c r="B27" s="9">
        <v>1</v>
      </c>
      <c r="C27" s="9">
        <v>0</v>
      </c>
      <c r="D27" s="9">
        <v>0</v>
      </c>
      <c r="E27" s="8">
        <f xml:space="preserve"> SUM(Round14[[#This Row],[امتیاز نتیجه]:[امتیاز پاس گل]])</f>
        <v>1</v>
      </c>
    </row>
    <row r="28" spans="1:5" x14ac:dyDescent="0.25">
      <c r="A28" s="9">
        <v>29587</v>
      </c>
      <c r="B28" s="9">
        <v>1</v>
      </c>
      <c r="C28" s="9">
        <v>0</v>
      </c>
      <c r="D28" s="9">
        <v>0</v>
      </c>
      <c r="E28" s="8">
        <f xml:space="preserve"> SUM(Round14[[#This Row],[امتیاز نتیجه]:[امتیاز پاس گل]])</f>
        <v>1</v>
      </c>
    </row>
    <row r="29" spans="1:5" x14ac:dyDescent="0.25">
      <c r="A29" s="9">
        <v>19663</v>
      </c>
      <c r="B29" s="9">
        <v>1</v>
      </c>
      <c r="C29" s="9">
        <v>0</v>
      </c>
      <c r="D29" s="9">
        <v>0</v>
      </c>
      <c r="E29" s="8">
        <f xml:space="preserve"> SUM(Round14[[#This Row],[امتیاز نتیجه]:[امتیاز پاس گل]])</f>
        <v>1</v>
      </c>
    </row>
    <row r="30" spans="1:5" x14ac:dyDescent="0.25">
      <c r="A30" s="9">
        <v>27092</v>
      </c>
      <c r="B30" s="9">
        <v>1</v>
      </c>
      <c r="C30" s="9">
        <v>0</v>
      </c>
      <c r="D30" s="9">
        <v>0</v>
      </c>
      <c r="E30" s="8">
        <f xml:space="preserve"> SUM(Round14[[#This Row],[امتیاز نتیجه]:[امتیاز پاس گل]])</f>
        <v>1</v>
      </c>
    </row>
    <row r="31" spans="1:5" x14ac:dyDescent="0.25">
      <c r="A31" s="9">
        <v>26298</v>
      </c>
      <c r="B31" s="9">
        <v>1</v>
      </c>
      <c r="C31" s="9">
        <v>0</v>
      </c>
      <c r="D31" s="9">
        <v>0</v>
      </c>
      <c r="E31" s="8">
        <f xml:space="preserve"> SUM(Round14[[#This Row],[امتیاز نتیجه]:[امتیاز پاس گل]])</f>
        <v>1</v>
      </c>
    </row>
    <row r="32" spans="1:5" x14ac:dyDescent="0.25">
      <c r="A32" s="9">
        <v>27857</v>
      </c>
      <c r="B32" s="9">
        <v>1</v>
      </c>
      <c r="C32" s="9">
        <v>0</v>
      </c>
      <c r="D32" s="9">
        <v>0</v>
      </c>
      <c r="E32" s="8">
        <f xml:space="preserve"> SUM(Round14[[#This Row],[امتیاز نتیجه]:[امتیاز پاس گل]])</f>
        <v>1</v>
      </c>
    </row>
    <row r="33" spans="1:5" x14ac:dyDescent="0.25">
      <c r="A33" s="9">
        <v>29571</v>
      </c>
      <c r="B33" s="9">
        <v>1</v>
      </c>
      <c r="C33" s="9">
        <v>0</v>
      </c>
      <c r="D33" s="9">
        <v>0</v>
      </c>
      <c r="E33" s="8">
        <f xml:space="preserve"> SUM(Round14[[#This Row],[امتیاز نتیجه]:[امتیاز پاس گل]])</f>
        <v>1</v>
      </c>
    </row>
    <row r="34" spans="1:5" ht="22.5" thickBot="1" x14ac:dyDescent="0.3">
      <c r="A34" s="9">
        <v>29629</v>
      </c>
      <c r="B34" s="9">
        <v>1</v>
      </c>
      <c r="C34" s="9">
        <v>0</v>
      </c>
      <c r="D34" s="9">
        <v>0</v>
      </c>
      <c r="E34" s="8">
        <f xml:space="preserve"> SUM(Round14[[#This Row],[امتیاز نتیجه]:[امتیاز پاس گل]])</f>
        <v>1</v>
      </c>
    </row>
    <row r="35" spans="1:5" ht="22.5" thickTop="1" x14ac:dyDescent="0.25">
      <c r="A35" s="14" t="s">
        <v>189</v>
      </c>
      <c r="B35" s="15"/>
      <c r="C35" s="15"/>
      <c r="D35" s="15"/>
      <c r="E35" s="13">
        <f>SUBTOTAL(101,Round14[مجموع امتیاز])</f>
        <v>2.1212121212121211</v>
      </c>
    </row>
  </sheetData>
  <conditionalFormatting sqref="B2">
    <cfRule type="duplicateValues" dxfId="7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8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5914</v>
      </c>
      <c r="B2" s="7">
        <v>5</v>
      </c>
      <c r="C2" s="7">
        <v>3</v>
      </c>
      <c r="D2" s="7">
        <v>2</v>
      </c>
      <c r="E2" s="8">
        <f xml:space="preserve"> SUM(Round15[[#This Row],[امتیاز نتیجه]:[امتیاز پاس گل]])</f>
        <v>10</v>
      </c>
    </row>
    <row r="3" spans="1:5" x14ac:dyDescent="0.25">
      <c r="A3" s="9">
        <v>22881</v>
      </c>
      <c r="B3" s="9">
        <v>5</v>
      </c>
      <c r="C3" s="9">
        <v>2</v>
      </c>
      <c r="D3" s="9">
        <v>1</v>
      </c>
      <c r="E3" s="10">
        <f xml:space="preserve"> SUM(Round15[[#This Row],[امتیاز نتیجه]:[امتیاز پاس گل]])</f>
        <v>8</v>
      </c>
    </row>
    <row r="4" spans="1:5" x14ac:dyDescent="0.25">
      <c r="A4" s="9">
        <v>28604</v>
      </c>
      <c r="B4" s="9">
        <v>5</v>
      </c>
      <c r="C4" s="9">
        <v>2</v>
      </c>
      <c r="D4" s="9">
        <v>1</v>
      </c>
      <c r="E4" s="10">
        <f xml:space="preserve"> SUM(Round15[[#This Row],[امتیاز نتیجه]:[امتیاز پاس گل]])</f>
        <v>8</v>
      </c>
    </row>
    <row r="5" spans="1:5" x14ac:dyDescent="0.25">
      <c r="A5" s="9">
        <v>29573</v>
      </c>
      <c r="B5" s="9">
        <v>5</v>
      </c>
      <c r="C5" s="9">
        <v>2</v>
      </c>
      <c r="D5" s="9">
        <v>1</v>
      </c>
      <c r="E5" s="8">
        <f xml:space="preserve"> SUM(Round15[[#This Row],[امتیاز نتیجه]:[امتیاز پاس گل]])</f>
        <v>8</v>
      </c>
    </row>
    <row r="6" spans="1:5" x14ac:dyDescent="0.25">
      <c r="A6" s="9">
        <v>29490</v>
      </c>
      <c r="B6" s="9">
        <v>5</v>
      </c>
      <c r="C6" s="9">
        <v>1</v>
      </c>
      <c r="D6" s="9">
        <v>1</v>
      </c>
      <c r="E6" s="8">
        <f xml:space="preserve"> SUM(Round15[[#This Row],[امتیاز نتیجه]:[امتیاز پاس گل]])</f>
        <v>7</v>
      </c>
    </row>
    <row r="7" spans="1:5" x14ac:dyDescent="0.25">
      <c r="A7" s="9">
        <v>20270</v>
      </c>
      <c r="B7" s="9">
        <v>5</v>
      </c>
      <c r="C7" s="9">
        <v>1</v>
      </c>
      <c r="D7" s="9">
        <v>1</v>
      </c>
      <c r="E7" s="8">
        <f xml:space="preserve"> SUM(Round15[[#This Row],[امتیاز نتیجه]:[امتیاز پاس گل]])</f>
        <v>7</v>
      </c>
    </row>
    <row r="8" spans="1:5" x14ac:dyDescent="0.25">
      <c r="A8" s="9">
        <v>20722</v>
      </c>
      <c r="B8" s="9">
        <v>5</v>
      </c>
      <c r="C8" s="9">
        <v>1</v>
      </c>
      <c r="D8" s="9">
        <v>1</v>
      </c>
      <c r="E8" s="8">
        <f xml:space="preserve"> SUM(Round15[[#This Row],[امتیاز نتیجه]:[امتیاز پاس گل]])</f>
        <v>7</v>
      </c>
    </row>
    <row r="9" spans="1:5" x14ac:dyDescent="0.25">
      <c r="A9" s="9">
        <v>24450</v>
      </c>
      <c r="B9" s="9">
        <v>5</v>
      </c>
      <c r="C9" s="9">
        <v>1</v>
      </c>
      <c r="D9" s="9">
        <v>0</v>
      </c>
      <c r="E9" s="8">
        <f xml:space="preserve"> SUM(Round15[[#This Row],[امتیاز نتیجه]:[امتیاز پاس گل]])</f>
        <v>6</v>
      </c>
    </row>
    <row r="10" spans="1:5" x14ac:dyDescent="0.25">
      <c r="A10" s="9">
        <v>29536</v>
      </c>
      <c r="B10" s="9">
        <v>3</v>
      </c>
      <c r="C10" s="9">
        <v>0</v>
      </c>
      <c r="D10" s="9">
        <v>1</v>
      </c>
      <c r="E10" s="8">
        <f xml:space="preserve"> SUM(Round15[[#This Row],[امتیاز نتیجه]:[امتیاز پاس گل]])</f>
        <v>4</v>
      </c>
    </row>
    <row r="11" spans="1:5" x14ac:dyDescent="0.25">
      <c r="A11" s="9">
        <v>29543</v>
      </c>
      <c r="B11" s="9">
        <v>1</v>
      </c>
      <c r="C11" s="9">
        <v>2</v>
      </c>
      <c r="D11" s="9">
        <v>1</v>
      </c>
      <c r="E11" s="8">
        <f xml:space="preserve"> SUM(Round15[[#This Row],[امتیاز نتیجه]:[امتیاز پاس گل]])</f>
        <v>4</v>
      </c>
    </row>
    <row r="12" spans="1:5" x14ac:dyDescent="0.25">
      <c r="A12" s="9">
        <v>26298</v>
      </c>
      <c r="B12" s="9">
        <v>1</v>
      </c>
      <c r="C12" s="9">
        <v>2</v>
      </c>
      <c r="D12" s="9">
        <v>1</v>
      </c>
      <c r="E12" s="8">
        <f xml:space="preserve"> SUM(Round15[[#This Row],[امتیاز نتیجه]:[امتیاز پاس گل]])</f>
        <v>4</v>
      </c>
    </row>
    <row r="13" spans="1:5" x14ac:dyDescent="0.25">
      <c r="A13" s="9">
        <v>3564</v>
      </c>
      <c r="B13" s="9">
        <v>3</v>
      </c>
      <c r="C13" s="9">
        <v>1</v>
      </c>
      <c r="D13" s="9">
        <v>0</v>
      </c>
      <c r="E13" s="8">
        <f xml:space="preserve"> SUM(Round15[[#This Row],[امتیاز نتیجه]:[امتیاز پاس گل]])</f>
        <v>4</v>
      </c>
    </row>
    <row r="14" spans="1:5" x14ac:dyDescent="0.25">
      <c r="A14" s="9">
        <v>29446</v>
      </c>
      <c r="B14" s="9">
        <v>3</v>
      </c>
      <c r="C14" s="9">
        <v>0</v>
      </c>
      <c r="D14" s="9">
        <v>0</v>
      </c>
      <c r="E14" s="10">
        <f xml:space="preserve"> SUM(Round15[[#This Row],[امتیاز نتیجه]:[امتیاز پاس گل]])</f>
        <v>3</v>
      </c>
    </row>
    <row r="15" spans="1:5" x14ac:dyDescent="0.25">
      <c r="A15" s="9">
        <v>6557</v>
      </c>
      <c r="B15" s="9">
        <v>1</v>
      </c>
      <c r="C15" s="9">
        <v>1</v>
      </c>
      <c r="D15" s="9">
        <v>1</v>
      </c>
      <c r="E15" s="10">
        <f xml:space="preserve"> SUM(Round15[[#This Row],[امتیاز نتیجه]:[امتیاز پاس گل]])</f>
        <v>3</v>
      </c>
    </row>
    <row r="16" spans="1:5" x14ac:dyDescent="0.25">
      <c r="A16" s="9">
        <v>29560</v>
      </c>
      <c r="B16" s="9">
        <v>1</v>
      </c>
      <c r="C16" s="9">
        <v>2</v>
      </c>
      <c r="D16" s="9">
        <v>0</v>
      </c>
      <c r="E16" s="8">
        <f xml:space="preserve"> SUM(Round15[[#This Row],[امتیاز نتیجه]:[امتیاز پاس گل]])</f>
        <v>3</v>
      </c>
    </row>
    <row r="17" spans="1:5" x14ac:dyDescent="0.25">
      <c r="A17" s="9">
        <v>8946</v>
      </c>
      <c r="B17" s="9">
        <v>1</v>
      </c>
      <c r="C17" s="9">
        <v>2</v>
      </c>
      <c r="D17" s="9">
        <v>0</v>
      </c>
      <c r="E17" s="8">
        <f xml:space="preserve"> SUM(Round15[[#This Row],[امتیاز نتیجه]:[امتیاز پاس گل]])</f>
        <v>3</v>
      </c>
    </row>
    <row r="18" spans="1:5" x14ac:dyDescent="0.25">
      <c r="A18" s="9">
        <v>29611</v>
      </c>
      <c r="B18" s="9">
        <v>1</v>
      </c>
      <c r="C18" s="9">
        <v>2</v>
      </c>
      <c r="D18" s="9">
        <v>0</v>
      </c>
      <c r="E18" s="8">
        <f xml:space="preserve"> SUM(Round15[[#This Row],[امتیاز نتیجه]:[امتیاز پاس گل]])</f>
        <v>3</v>
      </c>
    </row>
    <row r="19" spans="1:5" x14ac:dyDescent="0.25">
      <c r="A19" s="9">
        <v>2</v>
      </c>
      <c r="B19" s="9">
        <v>1</v>
      </c>
      <c r="C19" s="9">
        <v>1</v>
      </c>
      <c r="D19" s="9">
        <v>1</v>
      </c>
      <c r="E19" s="8">
        <f xml:space="preserve"> SUM(Round15[[#This Row],[امتیاز نتیجه]:[امتیاز پاس گل]])</f>
        <v>3</v>
      </c>
    </row>
    <row r="20" spans="1:5" x14ac:dyDescent="0.25">
      <c r="A20" s="9">
        <v>27285</v>
      </c>
      <c r="B20" s="9">
        <v>1</v>
      </c>
      <c r="C20" s="9">
        <v>1</v>
      </c>
      <c r="D20" s="9">
        <v>1</v>
      </c>
      <c r="E20" s="8">
        <f xml:space="preserve"> SUM(Round15[[#This Row],[امتیاز نتیجه]:[امتیاز پاس گل]])</f>
        <v>3</v>
      </c>
    </row>
    <row r="21" spans="1:5" x14ac:dyDescent="0.25">
      <c r="A21" s="9">
        <v>21822</v>
      </c>
      <c r="B21" s="9">
        <v>1</v>
      </c>
      <c r="C21" s="9">
        <v>1</v>
      </c>
      <c r="D21" s="9">
        <v>1</v>
      </c>
      <c r="E21" s="8">
        <f xml:space="preserve"> SUM(Round15[[#This Row],[امتیاز نتیجه]:[امتیاز پاس گل]])</f>
        <v>3</v>
      </c>
    </row>
    <row r="22" spans="1:5" x14ac:dyDescent="0.25">
      <c r="A22" s="9">
        <v>27054</v>
      </c>
      <c r="B22" s="9">
        <v>1</v>
      </c>
      <c r="C22" s="9">
        <v>1</v>
      </c>
      <c r="D22" s="9">
        <v>1</v>
      </c>
      <c r="E22" s="8">
        <f xml:space="preserve"> SUM(Round15[[#This Row],[امتیاز نتیجه]:[امتیاز پاس گل]])</f>
        <v>3</v>
      </c>
    </row>
    <row r="23" spans="1:5" x14ac:dyDescent="0.25">
      <c r="A23" s="9">
        <v>29566</v>
      </c>
      <c r="B23" s="9">
        <v>1</v>
      </c>
      <c r="C23" s="9">
        <v>1</v>
      </c>
      <c r="D23" s="9">
        <v>1</v>
      </c>
      <c r="E23" s="8">
        <f xml:space="preserve"> SUM(Round15[[#This Row],[امتیاز نتیجه]:[امتیاز پاس گل]])</f>
        <v>3</v>
      </c>
    </row>
    <row r="24" spans="1:5" x14ac:dyDescent="0.25">
      <c r="A24" s="9">
        <v>18430</v>
      </c>
      <c r="B24" s="9">
        <v>1</v>
      </c>
      <c r="C24" s="9">
        <v>1</v>
      </c>
      <c r="D24" s="9">
        <v>1</v>
      </c>
      <c r="E24" s="8">
        <f xml:space="preserve"> SUM(Round15[[#This Row],[امتیاز نتیجه]:[امتیاز پاس گل]])</f>
        <v>3</v>
      </c>
    </row>
    <row r="25" spans="1:5" x14ac:dyDescent="0.25">
      <c r="A25" s="9">
        <v>27857</v>
      </c>
      <c r="B25" s="9">
        <v>1</v>
      </c>
      <c r="C25" s="9">
        <v>1</v>
      </c>
      <c r="D25" s="9">
        <v>1</v>
      </c>
      <c r="E25" s="8">
        <f xml:space="preserve"> SUM(Round15[[#This Row],[امتیاز نتیجه]:[امتیاز پاس گل]])</f>
        <v>3</v>
      </c>
    </row>
    <row r="26" spans="1:5" x14ac:dyDescent="0.25">
      <c r="A26" s="9">
        <v>8142</v>
      </c>
      <c r="B26" s="9">
        <v>1</v>
      </c>
      <c r="C26" s="9">
        <v>1</v>
      </c>
      <c r="D26" s="9">
        <v>1</v>
      </c>
      <c r="E26" s="8">
        <f xml:space="preserve"> SUM(Round15[[#This Row],[امتیاز نتیجه]:[امتیاز پاس گل]])</f>
        <v>3</v>
      </c>
    </row>
    <row r="27" spans="1:5" x14ac:dyDescent="0.25">
      <c r="A27" s="9">
        <v>29724</v>
      </c>
      <c r="B27" s="9">
        <v>1</v>
      </c>
      <c r="C27" s="9">
        <v>2</v>
      </c>
      <c r="D27" s="9">
        <v>0</v>
      </c>
      <c r="E27" s="8">
        <f xml:space="preserve"> SUM(Round15[[#This Row],[امتیاز نتیجه]:[امتیاز پاس گل]])</f>
        <v>3</v>
      </c>
    </row>
    <row r="28" spans="1:5" x14ac:dyDescent="0.25">
      <c r="A28" s="9">
        <v>19663</v>
      </c>
      <c r="B28" s="9">
        <v>3</v>
      </c>
      <c r="C28" s="9">
        <v>0</v>
      </c>
      <c r="D28" s="9">
        <v>0</v>
      </c>
      <c r="E28" s="8">
        <f xml:space="preserve"> SUM(Round15[[#This Row],[امتیاز نتیجه]:[امتیاز پاس گل]])</f>
        <v>3</v>
      </c>
    </row>
    <row r="29" spans="1:5" x14ac:dyDescent="0.25">
      <c r="A29" s="9">
        <v>26482</v>
      </c>
      <c r="B29" s="9">
        <v>1</v>
      </c>
      <c r="C29" s="9">
        <v>2</v>
      </c>
      <c r="D29" s="9">
        <v>0</v>
      </c>
      <c r="E29" s="8">
        <f xml:space="preserve"> SUM(Round15[[#This Row],[امتیاز نتیجه]:[امتیاز پاس گل]])</f>
        <v>3</v>
      </c>
    </row>
    <row r="30" spans="1:5" x14ac:dyDescent="0.25">
      <c r="A30" s="9">
        <v>24294</v>
      </c>
      <c r="B30" s="9">
        <v>1</v>
      </c>
      <c r="C30" s="9">
        <v>2</v>
      </c>
      <c r="D30" s="9">
        <v>0</v>
      </c>
      <c r="E30" s="8">
        <f xml:space="preserve"> SUM(Round15[[#This Row],[امتیاز نتیجه]:[امتیاز پاس گل]])</f>
        <v>3</v>
      </c>
    </row>
    <row r="31" spans="1:5" x14ac:dyDescent="0.25">
      <c r="A31" s="9">
        <v>19364</v>
      </c>
      <c r="B31" s="9">
        <v>1</v>
      </c>
      <c r="C31" s="9">
        <v>1</v>
      </c>
      <c r="D31" s="9">
        <v>1</v>
      </c>
      <c r="E31" s="8">
        <f xml:space="preserve"> SUM(Round15[[#This Row],[امتیاز نتیجه]:[امتیاز پاس گل]])</f>
        <v>3</v>
      </c>
    </row>
    <row r="32" spans="1:5" x14ac:dyDescent="0.25">
      <c r="A32" s="9">
        <v>18508</v>
      </c>
      <c r="B32" s="9">
        <v>1</v>
      </c>
      <c r="C32" s="9">
        <v>1</v>
      </c>
      <c r="D32" s="9">
        <v>0</v>
      </c>
      <c r="E32" s="10">
        <f xml:space="preserve"> SUM(Round15[[#This Row],[امتیاز نتیجه]:[امتیاز پاس گل]])</f>
        <v>2</v>
      </c>
    </row>
    <row r="33" spans="1:5" x14ac:dyDescent="0.25">
      <c r="A33" s="9">
        <v>22503</v>
      </c>
      <c r="B33" s="9">
        <v>1</v>
      </c>
      <c r="C33" s="9">
        <v>1</v>
      </c>
      <c r="D33" s="9">
        <v>0</v>
      </c>
      <c r="E33" s="8">
        <f xml:space="preserve"> SUM(Round15[[#This Row],[امتیاز نتیجه]:[امتیاز پاس گل]])</f>
        <v>2</v>
      </c>
    </row>
    <row r="34" spans="1:5" x14ac:dyDescent="0.25">
      <c r="A34" s="9">
        <v>22089</v>
      </c>
      <c r="B34" s="9">
        <v>1</v>
      </c>
      <c r="C34" s="9">
        <v>1</v>
      </c>
      <c r="D34" s="9">
        <v>0</v>
      </c>
      <c r="E34" s="8">
        <f xml:space="preserve"> SUM(Round15[[#This Row],[امتیاز نتیجه]:[امتیاز پاس گل]])</f>
        <v>2</v>
      </c>
    </row>
    <row r="35" spans="1:5" x14ac:dyDescent="0.25">
      <c r="A35" s="9">
        <v>27427</v>
      </c>
      <c r="B35" s="9">
        <v>1</v>
      </c>
      <c r="C35" s="9">
        <v>1</v>
      </c>
      <c r="D35" s="9">
        <v>0</v>
      </c>
      <c r="E35" s="8">
        <f xml:space="preserve"> SUM(Round15[[#This Row],[امتیاز نتیجه]:[امتیاز پاس گل]])</f>
        <v>2</v>
      </c>
    </row>
    <row r="36" spans="1:5" x14ac:dyDescent="0.25">
      <c r="A36" s="9">
        <v>29690</v>
      </c>
      <c r="B36" s="9">
        <v>1</v>
      </c>
      <c r="C36" s="9">
        <v>0</v>
      </c>
      <c r="D36" s="9">
        <v>0</v>
      </c>
      <c r="E36" s="8">
        <f xml:space="preserve"> SUM(Round15[[#This Row],[امتیاز نتیجه]:[امتیاز پاس گل]])</f>
        <v>1</v>
      </c>
    </row>
    <row r="37" spans="1:5" ht="22.5" thickBot="1" x14ac:dyDescent="0.3">
      <c r="A37" s="9">
        <v>29687</v>
      </c>
      <c r="B37" s="9">
        <v>1</v>
      </c>
      <c r="C37" s="9">
        <v>0</v>
      </c>
      <c r="D37" s="9">
        <v>0</v>
      </c>
      <c r="E37" s="8">
        <f xml:space="preserve"> SUM(Round15[[#This Row],[امتیاز نتیجه]:[امتیاز پاس گل]])</f>
        <v>1</v>
      </c>
    </row>
    <row r="38" spans="1:5" ht="22.5" thickTop="1" x14ac:dyDescent="0.25">
      <c r="A38" s="14" t="s">
        <v>189</v>
      </c>
      <c r="B38" s="15"/>
      <c r="C38" s="15"/>
      <c r="D38" s="15"/>
      <c r="E38" s="13">
        <f>SUBTOTAL(101,Round15[مجموع امتیاز])</f>
        <v>3.9166666666666665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3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9">
        <v>22881</v>
      </c>
      <c r="B2" s="9">
        <v>0</v>
      </c>
      <c r="C2" s="9">
        <v>0</v>
      </c>
      <c r="D2" s="9">
        <v>0</v>
      </c>
      <c r="E2" s="10">
        <f xml:space="preserve"> SUM(Round16[[#This Row],[امتیاز نتیجه]:[امتیاز پاس گل]])</f>
        <v>0</v>
      </c>
    </row>
    <row r="3" spans="1:5" x14ac:dyDescent="0.25">
      <c r="A3" s="9">
        <v>5914</v>
      </c>
      <c r="B3" s="9">
        <v>0</v>
      </c>
      <c r="C3" s="9">
        <v>0</v>
      </c>
      <c r="D3" s="9">
        <v>0</v>
      </c>
      <c r="E3" s="10">
        <f xml:space="preserve"> SUM(Round16[[#This Row],[امتیاز نتیجه]:[امتیاز پاس گل]])</f>
        <v>0</v>
      </c>
    </row>
    <row r="4" spans="1:5" x14ac:dyDescent="0.25">
      <c r="A4" s="9">
        <v>8946</v>
      </c>
      <c r="B4" s="9">
        <v>0</v>
      </c>
      <c r="C4" s="9">
        <v>0</v>
      </c>
      <c r="D4" s="9">
        <v>0</v>
      </c>
      <c r="E4" s="10">
        <f xml:space="preserve"> SUM(Round16[[#This Row],[امتیاز نتیجه]:[امتیاز پاس گل]])</f>
        <v>0</v>
      </c>
    </row>
    <row r="5" spans="1:5" x14ac:dyDescent="0.25">
      <c r="A5" s="9">
        <v>18508</v>
      </c>
      <c r="B5" s="9">
        <v>0</v>
      </c>
      <c r="C5" s="9">
        <v>0</v>
      </c>
      <c r="D5" s="9">
        <v>0</v>
      </c>
      <c r="E5" s="10">
        <f xml:space="preserve"> SUM(Round16[[#This Row],[امتیاز نتیجه]:[امتیاز پاس گل]])</f>
        <v>0</v>
      </c>
    </row>
    <row r="6" spans="1:5" x14ac:dyDescent="0.25">
      <c r="A6" s="9">
        <v>29667</v>
      </c>
      <c r="B6" s="9">
        <v>0</v>
      </c>
      <c r="C6" s="9">
        <v>0</v>
      </c>
      <c r="D6" s="9">
        <v>0</v>
      </c>
      <c r="E6" s="10">
        <f xml:space="preserve"> SUM(Round16[[#This Row],[امتیاز نتیجه]:[امتیاز پاس گل]])</f>
        <v>0</v>
      </c>
    </row>
    <row r="7" spans="1:5" x14ac:dyDescent="0.25">
      <c r="A7" s="9">
        <v>6557</v>
      </c>
      <c r="B7" s="9">
        <v>0</v>
      </c>
      <c r="C7" s="9">
        <v>0</v>
      </c>
      <c r="D7" s="9">
        <v>0</v>
      </c>
      <c r="E7" s="8">
        <f xml:space="preserve"> SUM(Round16[[#This Row],[امتیاز نتیجه]:[امتیاز پاس گل]])</f>
        <v>0</v>
      </c>
    </row>
    <row r="8" spans="1:5" x14ac:dyDescent="0.25">
      <c r="A8" s="9">
        <v>27857</v>
      </c>
      <c r="B8" s="9">
        <v>0</v>
      </c>
      <c r="C8" s="9">
        <v>0</v>
      </c>
      <c r="D8" s="9">
        <v>0</v>
      </c>
      <c r="E8" s="8">
        <f xml:space="preserve"> SUM(Round16[[#This Row],[امتیاز نتیجه]:[امتیاز پاس گل]])</f>
        <v>0</v>
      </c>
    </row>
    <row r="9" spans="1:5" x14ac:dyDescent="0.25">
      <c r="A9" s="9">
        <v>26298</v>
      </c>
      <c r="B9" s="9">
        <v>0</v>
      </c>
      <c r="C9" s="9">
        <v>0</v>
      </c>
      <c r="D9" s="9">
        <v>0</v>
      </c>
      <c r="E9" s="8">
        <f xml:space="preserve"> SUM(Round16[[#This Row],[امتیاز نتیجه]:[امتیاز پاس گل]])</f>
        <v>0</v>
      </c>
    </row>
    <row r="10" spans="1:5" x14ac:dyDescent="0.25">
      <c r="A10" s="9">
        <v>29536</v>
      </c>
      <c r="B10" s="9">
        <v>0</v>
      </c>
      <c r="C10" s="9">
        <v>0</v>
      </c>
      <c r="D10" s="9">
        <v>0</v>
      </c>
      <c r="E10" s="8">
        <f xml:space="preserve"> SUM(Round16[[#This Row],[امتیاز نتیجه]:[امتیاز پاس گل]])</f>
        <v>0</v>
      </c>
    </row>
    <row r="11" spans="1:5" x14ac:dyDescent="0.25">
      <c r="A11" s="9">
        <v>29543</v>
      </c>
      <c r="B11" s="9">
        <v>0</v>
      </c>
      <c r="C11" s="9">
        <v>0</v>
      </c>
      <c r="D11" s="9">
        <v>0</v>
      </c>
      <c r="E11" s="8">
        <f xml:space="preserve"> SUM(Round16[[#This Row],[امتیاز نتیجه]:[امتیاز پاس گل]])</f>
        <v>0</v>
      </c>
    </row>
    <row r="12" spans="1:5" x14ac:dyDescent="0.25">
      <c r="A12" s="9">
        <v>29611</v>
      </c>
      <c r="B12" s="9">
        <v>0</v>
      </c>
      <c r="C12" s="9">
        <v>0</v>
      </c>
      <c r="D12" s="9">
        <v>0</v>
      </c>
      <c r="E12" s="8">
        <f xml:space="preserve"> SUM(Round16[[#This Row],[امتیاز نتیجه]:[امتیاز پاس گل]])</f>
        <v>0</v>
      </c>
    </row>
    <row r="13" spans="1:5" x14ac:dyDescent="0.25">
      <c r="A13" s="9">
        <v>29446</v>
      </c>
      <c r="B13" s="9">
        <v>0</v>
      </c>
      <c r="C13" s="9">
        <v>0</v>
      </c>
      <c r="D13" s="9">
        <v>0</v>
      </c>
      <c r="E13" s="8">
        <f xml:space="preserve"> SUM(Round16[[#This Row],[امتیاز نتیجه]:[امتیاز پاس گل]])</f>
        <v>0</v>
      </c>
    </row>
    <row r="14" spans="1:5" x14ac:dyDescent="0.25">
      <c r="A14" s="9">
        <v>27427</v>
      </c>
      <c r="B14" s="9">
        <v>0</v>
      </c>
      <c r="C14" s="9">
        <v>0</v>
      </c>
      <c r="D14" s="9">
        <v>0</v>
      </c>
      <c r="E14" s="8">
        <f xml:space="preserve"> SUM(Round16[[#This Row],[امتیاز نتیجه]:[امتیاز پاس گل]])</f>
        <v>0</v>
      </c>
    </row>
    <row r="15" spans="1:5" x14ac:dyDescent="0.25">
      <c r="A15" s="9">
        <v>8142</v>
      </c>
      <c r="B15" s="9">
        <v>0</v>
      </c>
      <c r="C15" s="9">
        <v>0</v>
      </c>
      <c r="D15" s="9">
        <v>0</v>
      </c>
      <c r="E15" s="8">
        <f xml:space="preserve"> SUM(Round16[[#This Row],[امتیاز نتیجه]:[امتیاز پاس گل]])</f>
        <v>0</v>
      </c>
    </row>
    <row r="16" spans="1:5" x14ac:dyDescent="0.25">
      <c r="A16" s="9">
        <v>29231</v>
      </c>
      <c r="B16" s="9">
        <v>0</v>
      </c>
      <c r="C16" s="9">
        <v>0</v>
      </c>
      <c r="D16" s="9">
        <v>0</v>
      </c>
      <c r="E16" s="8">
        <f xml:space="preserve"> SUM(Round16[[#This Row],[امتیاز نتیجه]:[امتیاز پاس گل]])</f>
        <v>0</v>
      </c>
    </row>
    <row r="17" spans="1:5" x14ac:dyDescent="0.25">
      <c r="A17" s="9">
        <v>28535</v>
      </c>
      <c r="B17" s="9">
        <v>0</v>
      </c>
      <c r="C17" s="9">
        <v>0</v>
      </c>
      <c r="D17" s="9">
        <v>0</v>
      </c>
      <c r="E17" s="8">
        <f xml:space="preserve"> SUM(Round16[[#This Row],[امتیاز نتیجه]:[امتیاز پاس گل]])</f>
        <v>0</v>
      </c>
    </row>
    <row r="18" spans="1:5" x14ac:dyDescent="0.25">
      <c r="A18" s="9">
        <v>28604</v>
      </c>
      <c r="B18" s="9">
        <v>0</v>
      </c>
      <c r="C18" s="9">
        <v>0</v>
      </c>
      <c r="D18" s="9">
        <v>0</v>
      </c>
      <c r="E18" s="8">
        <f xml:space="preserve"> SUM(Round16[[#This Row],[امتیاز نتیجه]:[امتیاز پاس گل]])</f>
        <v>0</v>
      </c>
    </row>
    <row r="19" spans="1:5" x14ac:dyDescent="0.25">
      <c r="A19" s="9">
        <v>22503</v>
      </c>
      <c r="B19" s="9">
        <v>0</v>
      </c>
      <c r="C19" s="9">
        <v>0</v>
      </c>
      <c r="D19" s="9">
        <v>0</v>
      </c>
      <c r="E19" s="8">
        <f xml:space="preserve"> SUM(Round16[[#This Row],[امتیاز نتیجه]:[امتیاز پاس گل]])</f>
        <v>0</v>
      </c>
    </row>
    <row r="20" spans="1:5" x14ac:dyDescent="0.25">
      <c r="A20" s="9">
        <v>29490</v>
      </c>
      <c r="B20" s="9">
        <v>0</v>
      </c>
      <c r="C20" s="9">
        <v>0</v>
      </c>
      <c r="D20" s="9">
        <v>0</v>
      </c>
      <c r="E20" s="8">
        <f xml:space="preserve"> SUM(Round16[[#This Row],[امتیاز نتیجه]:[امتیاز پاس گل]])</f>
        <v>0</v>
      </c>
    </row>
    <row r="21" spans="1:5" x14ac:dyDescent="0.25">
      <c r="A21" s="9">
        <v>3564</v>
      </c>
      <c r="B21" s="9">
        <v>0</v>
      </c>
      <c r="C21" s="9">
        <v>0</v>
      </c>
      <c r="D21" s="9">
        <v>0</v>
      </c>
      <c r="E21" s="8">
        <f xml:space="preserve"> SUM(Round16[[#This Row],[امتیاز نتیجه]:[امتیاز پاس گل]])</f>
        <v>0</v>
      </c>
    </row>
    <row r="22" spans="1:5" x14ac:dyDescent="0.25">
      <c r="A22" s="9">
        <v>29560</v>
      </c>
      <c r="B22" s="9">
        <v>0</v>
      </c>
      <c r="C22" s="9">
        <v>0</v>
      </c>
      <c r="D22" s="9">
        <v>0</v>
      </c>
      <c r="E22" s="8">
        <f xml:space="preserve"> SUM(Round16[[#This Row],[امتیاز نتیجه]:[امتیاز پاس گل]])</f>
        <v>0</v>
      </c>
    </row>
    <row r="23" spans="1:5" x14ac:dyDescent="0.25">
      <c r="A23" s="9">
        <v>29687</v>
      </c>
      <c r="B23" s="9">
        <v>0</v>
      </c>
      <c r="C23" s="9">
        <v>0</v>
      </c>
      <c r="D23" s="9">
        <v>0</v>
      </c>
      <c r="E23" s="8">
        <f xml:space="preserve"> SUM(Round16[[#This Row],[امتیاز نتیجه]:[امتیاز پاس گل]])</f>
        <v>0</v>
      </c>
    </row>
    <row r="24" spans="1:5" x14ac:dyDescent="0.25">
      <c r="A24" s="9">
        <v>26482</v>
      </c>
      <c r="B24" s="9">
        <v>0</v>
      </c>
      <c r="C24" s="9">
        <v>0</v>
      </c>
      <c r="D24" s="9">
        <v>0</v>
      </c>
      <c r="E24" s="8">
        <f xml:space="preserve"> SUM(Round16[[#This Row],[امتیاز نتیجه]:[امتیاز پاس گل]])</f>
        <v>0</v>
      </c>
    </row>
    <row r="25" spans="1:5" x14ac:dyDescent="0.25">
      <c r="A25" s="9">
        <v>19364</v>
      </c>
      <c r="B25" s="9">
        <v>0</v>
      </c>
      <c r="C25" s="9">
        <v>0</v>
      </c>
      <c r="D25" s="9">
        <v>0</v>
      </c>
      <c r="E25" s="8">
        <f xml:space="preserve"> SUM(Round16[[#This Row],[امتیاز نتیجه]:[امتیاز پاس گل]])</f>
        <v>0</v>
      </c>
    </row>
    <row r="26" spans="1:5" x14ac:dyDescent="0.25">
      <c r="A26" s="9">
        <v>2</v>
      </c>
      <c r="B26" s="9">
        <v>0</v>
      </c>
      <c r="C26" s="9">
        <v>0</v>
      </c>
      <c r="D26" s="9">
        <v>0</v>
      </c>
      <c r="E26" s="8">
        <f xml:space="preserve"> SUM(Round16[[#This Row],[امتیاز نتیجه]:[امتیاز پاس گل]])</f>
        <v>0</v>
      </c>
    </row>
    <row r="27" spans="1:5" x14ac:dyDescent="0.25">
      <c r="A27" s="9">
        <v>20270</v>
      </c>
      <c r="B27" s="9">
        <v>0</v>
      </c>
      <c r="C27" s="9">
        <v>0</v>
      </c>
      <c r="D27" s="9">
        <v>0</v>
      </c>
      <c r="E27" s="8">
        <f xml:space="preserve"> SUM(Round16[[#This Row],[امتیاز نتیجه]:[امتیاز پاس گل]])</f>
        <v>0</v>
      </c>
    </row>
    <row r="28" spans="1:5" x14ac:dyDescent="0.25">
      <c r="A28" s="9">
        <v>20722</v>
      </c>
      <c r="B28" s="9">
        <v>0</v>
      </c>
      <c r="C28" s="9">
        <v>0</v>
      </c>
      <c r="D28" s="9">
        <v>0</v>
      </c>
      <c r="E28" s="8">
        <f xml:space="preserve"> SUM(Round16[[#This Row],[امتیاز نتیجه]:[امتیاز پاس گل]])</f>
        <v>0</v>
      </c>
    </row>
    <row r="29" spans="1:5" x14ac:dyDescent="0.25">
      <c r="A29" s="9">
        <v>19663</v>
      </c>
      <c r="B29" s="9">
        <v>0</v>
      </c>
      <c r="C29" s="9">
        <v>0</v>
      </c>
      <c r="D29" s="9">
        <v>0</v>
      </c>
      <c r="E29" s="8">
        <f xml:space="preserve"> SUM(Round16[[#This Row],[امتیاز نتیجه]:[امتیاز پاس گل]])</f>
        <v>0</v>
      </c>
    </row>
    <row r="30" spans="1:5" x14ac:dyDescent="0.25">
      <c r="A30" s="9">
        <v>25396</v>
      </c>
      <c r="B30" s="9">
        <v>0</v>
      </c>
      <c r="C30" s="9">
        <v>0</v>
      </c>
      <c r="D30" s="9">
        <v>0</v>
      </c>
      <c r="E30" s="8">
        <f xml:space="preserve"> SUM(Round16[[#This Row],[امتیاز نتیجه]:[امتیاز پاس گل]])</f>
        <v>0</v>
      </c>
    </row>
    <row r="31" spans="1:5" x14ac:dyDescent="0.25">
      <c r="A31" s="9">
        <v>29566</v>
      </c>
      <c r="B31" s="9">
        <v>0</v>
      </c>
      <c r="C31" s="9">
        <v>0</v>
      </c>
      <c r="D31" s="9">
        <v>0</v>
      </c>
      <c r="E31" s="8">
        <f xml:space="preserve"> SUM(Round16[[#This Row],[امتیاز نتیجه]:[امتیاز پاس گل]])</f>
        <v>0</v>
      </c>
    </row>
    <row r="32" spans="1:5" ht="22.5" thickBot="1" x14ac:dyDescent="0.3">
      <c r="A32" s="9">
        <v>21822</v>
      </c>
      <c r="B32" s="9">
        <v>0</v>
      </c>
      <c r="C32" s="9">
        <v>0</v>
      </c>
      <c r="D32" s="9">
        <v>0</v>
      </c>
      <c r="E32" s="8">
        <f xml:space="preserve"> SUM(Round16[[#This Row],[امتیاز نتیجه]:[امتیاز پاس گل]])</f>
        <v>0</v>
      </c>
    </row>
    <row r="33" spans="1:5" ht="22.5" thickTop="1" x14ac:dyDescent="0.25">
      <c r="A33" s="14" t="s">
        <v>189</v>
      </c>
      <c r="B33" s="15"/>
      <c r="C33" s="15"/>
      <c r="D33" s="15"/>
      <c r="E33" s="13">
        <f>SUBTOTAL(101,Round16[مجموع امتیاز])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5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10809</v>
      </c>
      <c r="B2" s="7">
        <v>5</v>
      </c>
      <c r="C2" s="7">
        <v>2</v>
      </c>
      <c r="D2" s="7">
        <v>0</v>
      </c>
      <c r="E2" s="8">
        <f xml:space="preserve"> SUM(Round17[[#This Row],[امتیاز نتیجه]:[امتیاز پاس گل]])</f>
        <v>7</v>
      </c>
    </row>
    <row r="3" spans="1:5" x14ac:dyDescent="0.25">
      <c r="A3" s="9">
        <v>29490</v>
      </c>
      <c r="B3" s="9">
        <v>5</v>
      </c>
      <c r="C3" s="9">
        <v>2</v>
      </c>
      <c r="D3" s="9">
        <v>0</v>
      </c>
      <c r="E3" s="8">
        <f xml:space="preserve"> SUM(Round17[[#This Row],[امتیاز نتیجه]:[امتیاز پاس گل]])</f>
        <v>7</v>
      </c>
    </row>
    <row r="4" spans="1:5" x14ac:dyDescent="0.25">
      <c r="A4" s="9">
        <v>20722</v>
      </c>
      <c r="B4" s="9">
        <v>5</v>
      </c>
      <c r="C4" s="9">
        <v>2</v>
      </c>
      <c r="D4" s="9">
        <v>0</v>
      </c>
      <c r="E4" s="8">
        <f xml:space="preserve"> SUM(Round17[[#This Row],[امتیاز نتیجه]:[امتیاز پاس گل]])</f>
        <v>7</v>
      </c>
    </row>
    <row r="5" spans="1:5" x14ac:dyDescent="0.25">
      <c r="A5" s="9">
        <v>18508</v>
      </c>
      <c r="B5" s="9">
        <v>5</v>
      </c>
      <c r="C5" s="9">
        <v>1</v>
      </c>
      <c r="D5" s="9">
        <v>0</v>
      </c>
      <c r="E5" s="10">
        <f xml:space="preserve"> SUM(Round17[[#This Row],[امتیاز نتیجه]:[امتیاز پاس گل]])</f>
        <v>6</v>
      </c>
    </row>
    <row r="6" spans="1:5" x14ac:dyDescent="0.25">
      <c r="A6" s="9">
        <v>8142</v>
      </c>
      <c r="B6" s="9">
        <v>5</v>
      </c>
      <c r="C6" s="9">
        <v>0</v>
      </c>
      <c r="D6" s="9">
        <v>0</v>
      </c>
      <c r="E6" s="8">
        <f xml:space="preserve"> SUM(Round17[[#This Row],[امتیاز نتیجه]:[امتیاز پاس گل]])</f>
        <v>5</v>
      </c>
    </row>
    <row r="7" spans="1:5" x14ac:dyDescent="0.25">
      <c r="A7" s="9">
        <v>6557</v>
      </c>
      <c r="B7" s="9">
        <v>3</v>
      </c>
      <c r="C7" s="9">
        <v>2</v>
      </c>
      <c r="D7" s="9">
        <v>0</v>
      </c>
      <c r="E7" s="8">
        <f xml:space="preserve"> SUM(Round17[[#This Row],[امتیاز نتیجه]:[امتیاز پاس گل]])</f>
        <v>5</v>
      </c>
    </row>
    <row r="8" spans="1:5" x14ac:dyDescent="0.25">
      <c r="A8" s="9">
        <v>8946</v>
      </c>
      <c r="B8" s="9">
        <v>5</v>
      </c>
      <c r="C8" s="9">
        <v>0</v>
      </c>
      <c r="D8" s="9">
        <v>0</v>
      </c>
      <c r="E8" s="8">
        <f xml:space="preserve"> SUM(Round17[[#This Row],[امتیاز نتیجه]:[امتیاز پاس گل]])</f>
        <v>5</v>
      </c>
    </row>
    <row r="9" spans="1:5" x14ac:dyDescent="0.25">
      <c r="A9" s="9">
        <v>24450</v>
      </c>
      <c r="B9" s="9">
        <v>5</v>
      </c>
      <c r="C9" s="9">
        <v>0</v>
      </c>
      <c r="D9" s="9">
        <v>0</v>
      </c>
      <c r="E9" s="8">
        <f xml:space="preserve"> SUM(Round17[[#This Row],[امتیاز نتیجه]:[امتیاز پاس گل]])</f>
        <v>5</v>
      </c>
    </row>
    <row r="10" spans="1:5" x14ac:dyDescent="0.25">
      <c r="A10" s="9">
        <v>22503</v>
      </c>
      <c r="B10" s="9">
        <v>5</v>
      </c>
      <c r="C10" s="9">
        <v>0</v>
      </c>
      <c r="D10" s="9">
        <v>0</v>
      </c>
      <c r="E10" s="8">
        <f xml:space="preserve"> SUM(Round17[[#This Row],[امتیاز نتیجه]:[امتیاز پاس گل]])</f>
        <v>5</v>
      </c>
    </row>
    <row r="11" spans="1:5" x14ac:dyDescent="0.25">
      <c r="A11" s="9">
        <v>5914</v>
      </c>
      <c r="B11" s="9">
        <v>3</v>
      </c>
      <c r="C11" s="9">
        <v>1</v>
      </c>
      <c r="D11" s="9">
        <v>0</v>
      </c>
      <c r="E11" s="10">
        <f xml:space="preserve"> SUM(Round17[[#This Row],[امتیاز نتیجه]:[امتیاز پاس گل]])</f>
        <v>4</v>
      </c>
    </row>
    <row r="12" spans="1:5" x14ac:dyDescent="0.25">
      <c r="A12" s="9">
        <v>2</v>
      </c>
      <c r="B12" s="9">
        <v>3</v>
      </c>
      <c r="C12" s="9">
        <v>1</v>
      </c>
      <c r="D12" s="9">
        <v>0</v>
      </c>
      <c r="E12" s="8">
        <f xml:space="preserve"> SUM(Round17[[#This Row],[امتیاز نتیجه]:[امتیاز پاس گل]])</f>
        <v>4</v>
      </c>
    </row>
    <row r="13" spans="1:5" x14ac:dyDescent="0.25">
      <c r="A13" s="9">
        <v>29446</v>
      </c>
      <c r="B13" s="9">
        <v>3</v>
      </c>
      <c r="C13" s="9">
        <v>1</v>
      </c>
      <c r="D13" s="9">
        <v>0</v>
      </c>
      <c r="E13" s="8">
        <f xml:space="preserve"> SUM(Round17[[#This Row],[امتیاز نتیجه]:[امتیاز پاس گل]])</f>
        <v>4</v>
      </c>
    </row>
    <row r="14" spans="1:5" x14ac:dyDescent="0.25">
      <c r="A14" s="9">
        <v>29571</v>
      </c>
      <c r="B14" s="9">
        <v>3</v>
      </c>
      <c r="C14" s="9">
        <v>1</v>
      </c>
      <c r="D14" s="9">
        <v>0</v>
      </c>
      <c r="E14" s="8">
        <f xml:space="preserve"> SUM(Round17[[#This Row],[امتیاز نتیجه]:[امتیاز پاس گل]])</f>
        <v>4</v>
      </c>
    </row>
    <row r="15" spans="1:5" x14ac:dyDescent="0.25">
      <c r="A15" s="9">
        <v>25396</v>
      </c>
      <c r="B15" s="9">
        <v>3</v>
      </c>
      <c r="C15" s="9">
        <v>1</v>
      </c>
      <c r="D15" s="9">
        <v>0</v>
      </c>
      <c r="E15" s="8">
        <f xml:space="preserve"> SUM(Round17[[#This Row],[امتیاز نتیجه]:[امتیاز پاس گل]])</f>
        <v>4</v>
      </c>
    </row>
    <row r="16" spans="1:5" x14ac:dyDescent="0.25">
      <c r="A16" s="9">
        <v>22881</v>
      </c>
      <c r="B16" s="9">
        <v>3</v>
      </c>
      <c r="C16" s="9">
        <v>0</v>
      </c>
      <c r="D16" s="9">
        <v>0</v>
      </c>
      <c r="E16" s="10">
        <f xml:space="preserve"> SUM(Round17[[#This Row],[امتیاز نتیجه]:[امتیاز پاس گل]])</f>
        <v>3</v>
      </c>
    </row>
    <row r="17" spans="1:5" x14ac:dyDescent="0.25">
      <c r="A17" s="9">
        <v>27427</v>
      </c>
      <c r="B17" s="9">
        <v>1</v>
      </c>
      <c r="C17" s="9">
        <v>1</v>
      </c>
      <c r="D17" s="9">
        <v>1</v>
      </c>
      <c r="E17" s="8">
        <f xml:space="preserve"> SUM(Round17[[#This Row],[امتیاز نتیجه]:[امتیاز پاس گل]])</f>
        <v>3</v>
      </c>
    </row>
    <row r="18" spans="1:5" x14ac:dyDescent="0.25">
      <c r="A18" s="9">
        <v>29560</v>
      </c>
      <c r="B18" s="9">
        <v>3</v>
      </c>
      <c r="C18" s="9">
        <v>0</v>
      </c>
      <c r="D18" s="9">
        <v>0</v>
      </c>
      <c r="E18" s="8">
        <f xml:space="preserve"> SUM(Round17[[#This Row],[امتیاز نتیجه]:[امتیاز پاس گل]])</f>
        <v>3</v>
      </c>
    </row>
    <row r="19" spans="1:5" x14ac:dyDescent="0.25">
      <c r="A19" s="9">
        <v>29629</v>
      </c>
      <c r="B19" s="9">
        <v>1</v>
      </c>
      <c r="C19" s="9">
        <v>2</v>
      </c>
      <c r="D19" s="9">
        <v>0</v>
      </c>
      <c r="E19" s="8">
        <f xml:space="preserve"> SUM(Round17[[#This Row],[امتیاز نتیجه]:[امتیاز پاس گل]])</f>
        <v>3</v>
      </c>
    </row>
    <row r="20" spans="1:5" x14ac:dyDescent="0.25">
      <c r="A20" s="9">
        <v>29587</v>
      </c>
      <c r="B20" s="9">
        <v>1</v>
      </c>
      <c r="C20" s="9">
        <v>2</v>
      </c>
      <c r="D20" s="9">
        <v>0</v>
      </c>
      <c r="E20" s="8">
        <f xml:space="preserve"> SUM(Round17[[#This Row],[امتیاز نتیجه]:[امتیاز پاس گل]])</f>
        <v>3</v>
      </c>
    </row>
    <row r="21" spans="1:5" x14ac:dyDescent="0.25">
      <c r="A21" s="9">
        <v>22089</v>
      </c>
      <c r="B21" s="9">
        <v>1</v>
      </c>
      <c r="C21" s="9">
        <v>1</v>
      </c>
      <c r="D21" s="9">
        <v>0</v>
      </c>
      <c r="E21" s="10">
        <f xml:space="preserve"> SUM(Round17[[#This Row],[امتیاز نتیجه]:[امتیاز پاس گل]])</f>
        <v>2</v>
      </c>
    </row>
    <row r="22" spans="1:5" x14ac:dyDescent="0.25">
      <c r="A22" s="9">
        <v>29593</v>
      </c>
      <c r="B22" s="9">
        <v>1</v>
      </c>
      <c r="C22" s="9">
        <v>1</v>
      </c>
      <c r="D22" s="9">
        <v>0</v>
      </c>
      <c r="E22" s="8">
        <f xml:space="preserve"> SUM(Round17[[#This Row],[امتیاز نتیجه]:[امتیاز پاس گل]])</f>
        <v>2</v>
      </c>
    </row>
    <row r="23" spans="1:5" x14ac:dyDescent="0.25">
      <c r="A23" s="9">
        <v>19364</v>
      </c>
      <c r="B23" s="9">
        <v>1</v>
      </c>
      <c r="C23" s="9">
        <v>1</v>
      </c>
      <c r="D23" s="9">
        <v>0</v>
      </c>
      <c r="E23" s="8">
        <f xml:space="preserve"> SUM(Round17[[#This Row],[امتیاز نتیجه]:[امتیاز پاس گل]])</f>
        <v>2</v>
      </c>
    </row>
    <row r="24" spans="1:5" x14ac:dyDescent="0.25">
      <c r="A24" s="9">
        <v>21822</v>
      </c>
      <c r="B24" s="9">
        <v>1</v>
      </c>
      <c r="C24" s="9">
        <v>1</v>
      </c>
      <c r="D24" s="9">
        <v>0</v>
      </c>
      <c r="E24" s="8">
        <f xml:space="preserve"> SUM(Round17[[#This Row],[امتیاز نتیجه]:[امتیاز پاس گل]])</f>
        <v>2</v>
      </c>
    </row>
    <row r="25" spans="1:5" x14ac:dyDescent="0.25">
      <c r="A25" s="9">
        <v>24294</v>
      </c>
      <c r="B25" s="9">
        <v>1</v>
      </c>
      <c r="C25" s="9">
        <v>1</v>
      </c>
      <c r="D25" s="9">
        <v>0</v>
      </c>
      <c r="E25" s="8">
        <f xml:space="preserve"> SUM(Round17[[#This Row],[امتیاز نتیجه]:[امتیاز پاس گل]])</f>
        <v>2</v>
      </c>
    </row>
    <row r="26" spans="1:5" x14ac:dyDescent="0.25">
      <c r="A26" s="9">
        <v>28535</v>
      </c>
      <c r="B26" s="9">
        <v>1</v>
      </c>
      <c r="C26" s="9">
        <v>1</v>
      </c>
      <c r="D26" s="9">
        <v>0</v>
      </c>
      <c r="E26" s="8">
        <f xml:space="preserve"> SUM(Round17[[#This Row],[امتیاز نتیجه]:[امتیاز پاس گل]])</f>
        <v>2</v>
      </c>
    </row>
    <row r="27" spans="1:5" x14ac:dyDescent="0.25">
      <c r="A27" s="9">
        <v>29536</v>
      </c>
      <c r="B27" s="9">
        <v>1</v>
      </c>
      <c r="C27" s="9">
        <v>0</v>
      </c>
      <c r="D27" s="9">
        <v>0</v>
      </c>
      <c r="E27" s="10">
        <f xml:space="preserve"> SUM(Round17[[#This Row],[امتیاز نتیجه]:[امتیاز پاس گل]])</f>
        <v>1</v>
      </c>
    </row>
    <row r="28" spans="1:5" x14ac:dyDescent="0.25">
      <c r="A28" s="9">
        <v>3564</v>
      </c>
      <c r="B28" s="9">
        <v>1</v>
      </c>
      <c r="C28" s="9">
        <v>0</v>
      </c>
      <c r="D28" s="9">
        <v>0</v>
      </c>
      <c r="E28" s="8">
        <f xml:space="preserve"> SUM(Round17[[#This Row],[امتیاز نتیجه]:[امتیاز پاس گل]])</f>
        <v>1</v>
      </c>
    </row>
    <row r="29" spans="1:5" x14ac:dyDescent="0.25">
      <c r="A29" s="9">
        <v>29690</v>
      </c>
      <c r="B29" s="9">
        <v>1</v>
      </c>
      <c r="C29" s="9">
        <v>0</v>
      </c>
      <c r="D29" s="9">
        <v>0</v>
      </c>
      <c r="E29" s="8">
        <f xml:space="preserve"> SUM(Round17[[#This Row],[امتیاز نتیجه]:[امتیاز پاس گل]])</f>
        <v>1</v>
      </c>
    </row>
    <row r="30" spans="1:5" x14ac:dyDescent="0.25">
      <c r="A30" s="9">
        <v>20270</v>
      </c>
      <c r="B30" s="9">
        <v>1</v>
      </c>
      <c r="C30" s="9">
        <v>0</v>
      </c>
      <c r="D30" s="9">
        <v>0</v>
      </c>
      <c r="E30" s="8">
        <f xml:space="preserve"> SUM(Round17[[#This Row],[امتیاز نتیجه]:[امتیاز پاس گل]])</f>
        <v>1</v>
      </c>
    </row>
    <row r="31" spans="1:5" x14ac:dyDescent="0.25">
      <c r="A31" s="9">
        <v>22464</v>
      </c>
      <c r="B31" s="9">
        <v>1</v>
      </c>
      <c r="C31" s="9">
        <v>0</v>
      </c>
      <c r="D31" s="9">
        <v>0</v>
      </c>
      <c r="E31" s="8">
        <f xml:space="preserve"> SUM(Round17[[#This Row],[امتیاز نتیجه]:[امتیاز پاس گل]])</f>
        <v>1</v>
      </c>
    </row>
    <row r="32" spans="1:5" x14ac:dyDescent="0.25">
      <c r="A32" s="9">
        <v>26482</v>
      </c>
      <c r="B32" s="9">
        <v>1</v>
      </c>
      <c r="C32" s="9">
        <v>0</v>
      </c>
      <c r="D32" s="9">
        <v>0</v>
      </c>
      <c r="E32" s="8">
        <f xml:space="preserve"> SUM(Round17[[#This Row],[امتیاز نتیجه]:[امتیاز پاس گل]])</f>
        <v>1</v>
      </c>
    </row>
    <row r="33" spans="1:5" x14ac:dyDescent="0.25">
      <c r="A33" s="9">
        <v>29566</v>
      </c>
      <c r="B33" s="9">
        <v>1</v>
      </c>
      <c r="C33" s="9">
        <v>0</v>
      </c>
      <c r="D33" s="9">
        <v>0</v>
      </c>
      <c r="E33" s="8">
        <f xml:space="preserve"> SUM(Round17[[#This Row],[امتیاز نتیجه]:[امتیاز پاس گل]])</f>
        <v>1</v>
      </c>
    </row>
    <row r="34" spans="1:5" ht="22.5" thickBot="1" x14ac:dyDescent="0.3">
      <c r="A34" s="9">
        <v>29687</v>
      </c>
      <c r="B34" s="9">
        <v>0</v>
      </c>
      <c r="C34" s="9">
        <v>0</v>
      </c>
      <c r="D34" s="9">
        <v>0</v>
      </c>
      <c r="E34" s="8">
        <f xml:space="preserve"> SUM(Round17[[#This Row],[امتیاز نتیجه]:[امتیاز پاس گل]])</f>
        <v>0</v>
      </c>
    </row>
    <row r="35" spans="1:5" ht="22.5" thickTop="1" x14ac:dyDescent="0.25">
      <c r="A35" s="14" t="s">
        <v>189</v>
      </c>
      <c r="B35" s="15"/>
      <c r="C35" s="15"/>
      <c r="D35" s="15"/>
      <c r="E35" s="13">
        <f>SUBTOTAL(101,Round17[مجموع امتیاز])</f>
        <v>3.2121212121212119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0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27427</v>
      </c>
      <c r="B2" s="7">
        <v>5</v>
      </c>
      <c r="C2" s="7">
        <v>3</v>
      </c>
      <c r="D2" s="7">
        <v>2</v>
      </c>
      <c r="E2" s="8">
        <f xml:space="preserve"> SUM(Round18[[#This Row],[امتیاز نتیجه]:[امتیاز پاس گل]])</f>
        <v>10</v>
      </c>
    </row>
    <row r="3" spans="1:5" x14ac:dyDescent="0.25">
      <c r="A3" s="9">
        <v>29611</v>
      </c>
      <c r="B3" s="9">
        <v>5</v>
      </c>
      <c r="C3" s="9">
        <v>3</v>
      </c>
      <c r="D3" s="9">
        <v>1</v>
      </c>
      <c r="E3" s="8">
        <f xml:space="preserve"> SUM(Round18[[#This Row],[امتیاز نتیجه]:[امتیاز پاس گل]])</f>
        <v>9</v>
      </c>
    </row>
    <row r="4" spans="1:5" x14ac:dyDescent="0.25">
      <c r="A4" s="9">
        <v>6557</v>
      </c>
      <c r="B4" s="9">
        <v>5</v>
      </c>
      <c r="C4" s="9">
        <v>3</v>
      </c>
      <c r="D4" s="9">
        <v>1</v>
      </c>
      <c r="E4" s="8">
        <f xml:space="preserve"> SUM(Round18[[#This Row],[امتیاز نتیجه]:[امتیاز پاس گل]])</f>
        <v>9</v>
      </c>
    </row>
    <row r="5" spans="1:5" x14ac:dyDescent="0.25">
      <c r="A5" s="9">
        <v>21822</v>
      </c>
      <c r="B5" s="9">
        <v>5</v>
      </c>
      <c r="C5" s="9">
        <v>2</v>
      </c>
      <c r="D5" s="9">
        <v>2</v>
      </c>
      <c r="E5" s="8">
        <f xml:space="preserve"> SUM(Round18[[#This Row],[امتیاز نتیجه]:[امتیاز پاس گل]])</f>
        <v>9</v>
      </c>
    </row>
    <row r="6" spans="1:5" x14ac:dyDescent="0.25">
      <c r="A6" s="9">
        <v>26482</v>
      </c>
      <c r="B6" s="9">
        <v>5</v>
      </c>
      <c r="C6" s="9">
        <v>3</v>
      </c>
      <c r="D6" s="9">
        <v>1</v>
      </c>
      <c r="E6" s="8">
        <f xml:space="preserve"> SUM(Round18[[#This Row],[امتیاز نتیجه]:[امتیاز پاس گل]])</f>
        <v>9</v>
      </c>
    </row>
    <row r="7" spans="1:5" x14ac:dyDescent="0.25">
      <c r="A7" s="9">
        <v>2</v>
      </c>
      <c r="B7" s="9">
        <v>5</v>
      </c>
      <c r="C7" s="9">
        <v>3</v>
      </c>
      <c r="D7" s="9">
        <v>1</v>
      </c>
      <c r="E7" s="8">
        <f xml:space="preserve"> SUM(Round18[[#This Row],[امتیاز نتیجه]:[امتیاز پاس گل]])</f>
        <v>9</v>
      </c>
    </row>
    <row r="8" spans="1:5" x14ac:dyDescent="0.25">
      <c r="A8" s="9">
        <v>5914</v>
      </c>
      <c r="B8" s="9">
        <v>5</v>
      </c>
      <c r="C8" s="9">
        <v>2</v>
      </c>
      <c r="D8" s="9">
        <v>1</v>
      </c>
      <c r="E8" s="10">
        <f xml:space="preserve"> SUM(Round18[[#This Row],[امتیاز نتیجه]:[امتیاز پاس گل]])</f>
        <v>8</v>
      </c>
    </row>
    <row r="9" spans="1:5" x14ac:dyDescent="0.25">
      <c r="A9" s="9">
        <v>29446</v>
      </c>
      <c r="B9" s="9">
        <v>5</v>
      </c>
      <c r="C9" s="9">
        <v>2</v>
      </c>
      <c r="D9" s="9">
        <v>1</v>
      </c>
      <c r="E9" s="8">
        <f xml:space="preserve"> SUM(Round18[[#This Row],[امتیاز نتیجه]:[امتیاز پاس گل]])</f>
        <v>8</v>
      </c>
    </row>
    <row r="10" spans="1:5" x14ac:dyDescent="0.25">
      <c r="A10" s="9">
        <v>29560</v>
      </c>
      <c r="B10" s="9">
        <v>5</v>
      </c>
      <c r="C10" s="9">
        <v>1</v>
      </c>
      <c r="D10" s="9">
        <v>1</v>
      </c>
      <c r="E10" s="10">
        <f xml:space="preserve"> SUM(Round18[[#This Row],[امتیاز نتیجه]:[امتیاز پاس گل]])</f>
        <v>7</v>
      </c>
    </row>
    <row r="11" spans="1:5" x14ac:dyDescent="0.25">
      <c r="A11" s="9">
        <v>8946</v>
      </c>
      <c r="B11" s="9">
        <v>5</v>
      </c>
      <c r="C11" s="9">
        <v>1</v>
      </c>
      <c r="D11" s="9">
        <v>1</v>
      </c>
      <c r="E11" s="8">
        <f xml:space="preserve"> SUM(Round18[[#This Row],[امتیاز نتیجه]:[امتیاز پاس گل]])</f>
        <v>7</v>
      </c>
    </row>
    <row r="12" spans="1:5" x14ac:dyDescent="0.25">
      <c r="A12" s="9">
        <v>19663</v>
      </c>
      <c r="B12" s="9">
        <v>5</v>
      </c>
      <c r="C12" s="9">
        <v>2</v>
      </c>
      <c r="D12" s="9">
        <v>0</v>
      </c>
      <c r="E12" s="8">
        <f xml:space="preserve"> SUM(Round18[[#This Row],[امتیاز نتیجه]:[امتیاز پاس گل]])</f>
        <v>7</v>
      </c>
    </row>
    <row r="13" spans="1:5" x14ac:dyDescent="0.25">
      <c r="A13" s="9">
        <v>8142</v>
      </c>
      <c r="B13" s="9">
        <v>5</v>
      </c>
      <c r="C13" s="9">
        <v>1</v>
      </c>
      <c r="D13" s="9">
        <v>0</v>
      </c>
      <c r="E13" s="8">
        <f xml:space="preserve"> SUM(Round18[[#This Row],[امتیاز نتیجه]:[امتیاز پاس گل]])</f>
        <v>6</v>
      </c>
    </row>
    <row r="14" spans="1:5" x14ac:dyDescent="0.25">
      <c r="A14" s="9">
        <v>29536</v>
      </c>
      <c r="B14" s="9">
        <v>5</v>
      </c>
      <c r="C14" s="9">
        <v>1</v>
      </c>
      <c r="D14" s="9">
        <v>0</v>
      </c>
      <c r="E14" s="8">
        <f xml:space="preserve"> SUM(Round18[[#This Row],[امتیاز نتیجه]:[امتیاز پاس گل]])</f>
        <v>6</v>
      </c>
    </row>
    <row r="15" spans="1:5" x14ac:dyDescent="0.25">
      <c r="A15" s="9">
        <v>27857</v>
      </c>
      <c r="B15" s="9">
        <v>5</v>
      </c>
      <c r="C15" s="9">
        <v>1</v>
      </c>
      <c r="D15" s="9">
        <v>0</v>
      </c>
      <c r="E15" s="8">
        <f xml:space="preserve"> SUM(Round18[[#This Row],[امتیاز نتیجه]:[امتیاز پاس گل]])</f>
        <v>6</v>
      </c>
    </row>
    <row r="16" spans="1:5" x14ac:dyDescent="0.25">
      <c r="A16" s="9">
        <v>22089</v>
      </c>
      <c r="B16" s="9">
        <v>5</v>
      </c>
      <c r="C16" s="9">
        <v>1</v>
      </c>
      <c r="D16" s="9">
        <v>0</v>
      </c>
      <c r="E16" s="8">
        <f xml:space="preserve"> SUM(Round18[[#This Row],[امتیاز نتیجه]:[امتیاز پاس گل]])</f>
        <v>6</v>
      </c>
    </row>
    <row r="17" spans="1:5" x14ac:dyDescent="0.25">
      <c r="A17" s="9">
        <v>29587</v>
      </c>
      <c r="B17" s="9">
        <v>5</v>
      </c>
      <c r="C17" s="9">
        <v>1</v>
      </c>
      <c r="D17" s="9">
        <v>0</v>
      </c>
      <c r="E17" s="8">
        <f xml:space="preserve"> SUM(Round18[[#This Row],[امتیاز نتیجه]:[امتیاز پاس گل]])</f>
        <v>6</v>
      </c>
    </row>
    <row r="18" spans="1:5" x14ac:dyDescent="0.25">
      <c r="A18" s="9">
        <v>29687</v>
      </c>
      <c r="B18" s="9">
        <v>1</v>
      </c>
      <c r="C18" s="9">
        <v>2</v>
      </c>
      <c r="D18" s="9">
        <v>2</v>
      </c>
      <c r="E18" s="10">
        <f xml:space="preserve"> SUM(Round18[[#This Row],[امتیاز نتیجه]:[امتیاز پاس گل]])</f>
        <v>5</v>
      </c>
    </row>
    <row r="19" spans="1:5" x14ac:dyDescent="0.25">
      <c r="A19" s="9">
        <v>18508</v>
      </c>
      <c r="B19" s="9">
        <v>5</v>
      </c>
      <c r="C19" s="9">
        <v>0</v>
      </c>
      <c r="D19" s="9">
        <v>0</v>
      </c>
      <c r="E19" s="10">
        <f xml:space="preserve"> SUM(Round18[[#This Row],[امتیاز نتیجه]:[امتیاز پاس گل]])</f>
        <v>5</v>
      </c>
    </row>
    <row r="20" spans="1:5" x14ac:dyDescent="0.25">
      <c r="A20" s="9">
        <v>26298</v>
      </c>
      <c r="B20" s="9">
        <v>5</v>
      </c>
      <c r="C20" s="9">
        <v>0</v>
      </c>
      <c r="D20" s="9">
        <v>0</v>
      </c>
      <c r="E20" s="8">
        <f xml:space="preserve"> SUM(Round18[[#This Row],[امتیاز نتیجه]:[امتیاز پاس گل]])</f>
        <v>5</v>
      </c>
    </row>
    <row r="21" spans="1:5" x14ac:dyDescent="0.25">
      <c r="A21" s="9">
        <v>3564</v>
      </c>
      <c r="B21" s="9">
        <v>5</v>
      </c>
      <c r="C21" s="9">
        <v>0</v>
      </c>
      <c r="D21" s="9">
        <v>0</v>
      </c>
      <c r="E21" s="8">
        <f xml:space="preserve"> SUM(Round18[[#This Row],[امتیاز نتیجه]:[امتیاز پاس گل]])</f>
        <v>5</v>
      </c>
    </row>
    <row r="22" spans="1:5" x14ac:dyDescent="0.25">
      <c r="A22" s="9">
        <v>28604</v>
      </c>
      <c r="B22" s="9">
        <v>1</v>
      </c>
      <c r="C22" s="9">
        <v>2</v>
      </c>
      <c r="D22" s="9">
        <v>1</v>
      </c>
      <c r="E22" s="8">
        <f xml:space="preserve"> SUM(Round18[[#This Row],[امتیاز نتیجه]:[امتیاز پاس گل]])</f>
        <v>4</v>
      </c>
    </row>
    <row r="23" spans="1:5" x14ac:dyDescent="0.25">
      <c r="A23" s="9">
        <v>27054</v>
      </c>
      <c r="B23" s="9">
        <v>1</v>
      </c>
      <c r="C23" s="9">
        <v>2</v>
      </c>
      <c r="D23" s="9">
        <v>1</v>
      </c>
      <c r="E23" s="8">
        <f xml:space="preserve"> SUM(Round18[[#This Row],[امتیاز نتیجه]:[امتیاز پاس گل]])</f>
        <v>4</v>
      </c>
    </row>
    <row r="24" spans="1:5" x14ac:dyDescent="0.25">
      <c r="A24" s="9">
        <v>29490</v>
      </c>
      <c r="B24" s="9">
        <v>1</v>
      </c>
      <c r="C24" s="9">
        <v>2</v>
      </c>
      <c r="D24" s="9">
        <v>1</v>
      </c>
      <c r="E24" s="8">
        <f xml:space="preserve"> SUM(Round18[[#This Row],[امتیاز نتیجه]:[امتیاز پاس گل]])</f>
        <v>4</v>
      </c>
    </row>
    <row r="25" spans="1:5" x14ac:dyDescent="0.25">
      <c r="A25" s="9">
        <v>29676</v>
      </c>
      <c r="B25" s="9">
        <v>1</v>
      </c>
      <c r="C25" s="9">
        <v>1</v>
      </c>
      <c r="D25" s="9">
        <v>1</v>
      </c>
      <c r="E25" s="8">
        <f xml:space="preserve"> SUM(Round18[[#This Row],[امتیاز نتیجه]:[امتیاز پاس گل]])</f>
        <v>3</v>
      </c>
    </row>
    <row r="26" spans="1:5" x14ac:dyDescent="0.25">
      <c r="A26" s="9">
        <v>28535</v>
      </c>
      <c r="B26" s="9">
        <v>1</v>
      </c>
      <c r="C26" s="9">
        <v>1</v>
      </c>
      <c r="D26" s="9">
        <v>1</v>
      </c>
      <c r="E26" s="8">
        <f xml:space="preserve"> SUM(Round18[[#This Row],[امتیاز نتیجه]:[امتیاز پاس گل]])</f>
        <v>3</v>
      </c>
    </row>
    <row r="27" spans="1:5" x14ac:dyDescent="0.25">
      <c r="A27" s="9">
        <v>25396</v>
      </c>
      <c r="B27" s="9">
        <v>1</v>
      </c>
      <c r="C27" s="9">
        <v>2</v>
      </c>
      <c r="D27" s="9">
        <v>0</v>
      </c>
      <c r="E27" s="8">
        <f xml:space="preserve"> SUM(Round18[[#This Row],[امتیاز نتیجه]:[امتیاز پاس گل]])</f>
        <v>3</v>
      </c>
    </row>
    <row r="28" spans="1:5" x14ac:dyDescent="0.25">
      <c r="A28" s="9">
        <v>20722</v>
      </c>
      <c r="B28" s="9">
        <v>1</v>
      </c>
      <c r="C28" s="9">
        <v>2</v>
      </c>
      <c r="D28" s="9">
        <v>0</v>
      </c>
      <c r="E28" s="8">
        <f xml:space="preserve"> SUM(Round18[[#This Row],[امتیاز نتیجه]:[امتیاز پاس گل]])</f>
        <v>3</v>
      </c>
    </row>
    <row r="29" spans="1:5" x14ac:dyDescent="0.25">
      <c r="A29" s="9">
        <v>29571</v>
      </c>
      <c r="B29" s="9">
        <v>1</v>
      </c>
      <c r="C29" s="9">
        <v>1</v>
      </c>
      <c r="D29" s="9">
        <v>1</v>
      </c>
      <c r="E29" s="8">
        <f xml:space="preserve"> SUM(Round18[[#This Row],[امتیاز نتیجه]:[امتیاز پاس گل]])</f>
        <v>3</v>
      </c>
    </row>
    <row r="30" spans="1:5" x14ac:dyDescent="0.25">
      <c r="A30" s="9">
        <v>20270</v>
      </c>
      <c r="B30" s="9">
        <v>1</v>
      </c>
      <c r="C30" s="9">
        <v>1</v>
      </c>
      <c r="D30" s="9">
        <v>1</v>
      </c>
      <c r="E30" s="8">
        <f xml:space="preserve"> SUM(Round18[[#This Row],[امتیاز نتیجه]:[امتیاز پاس گل]])</f>
        <v>3</v>
      </c>
    </row>
    <row r="31" spans="1:5" x14ac:dyDescent="0.25">
      <c r="A31" s="9">
        <v>10809</v>
      </c>
      <c r="B31" s="9">
        <v>1</v>
      </c>
      <c r="C31" s="9">
        <v>1</v>
      </c>
      <c r="D31" s="9">
        <v>0</v>
      </c>
      <c r="E31" s="10">
        <f xml:space="preserve"> SUM(Round18[[#This Row],[امتیاز نتیجه]:[امتیاز پاس گل]])</f>
        <v>2</v>
      </c>
    </row>
    <row r="32" spans="1:5" x14ac:dyDescent="0.25">
      <c r="A32" s="9">
        <v>29543</v>
      </c>
      <c r="B32" s="9">
        <v>1</v>
      </c>
      <c r="C32" s="9">
        <v>1</v>
      </c>
      <c r="D32" s="9">
        <v>0</v>
      </c>
      <c r="E32" s="8">
        <f xml:space="preserve"> SUM(Round18[[#This Row],[امتیاز نتیجه]:[امتیاز پاس گل]])</f>
        <v>2</v>
      </c>
    </row>
    <row r="33" spans="1:5" x14ac:dyDescent="0.25">
      <c r="A33" s="9">
        <v>29594</v>
      </c>
      <c r="B33" s="9">
        <v>1</v>
      </c>
      <c r="C33" s="9">
        <v>1</v>
      </c>
      <c r="D33" s="9">
        <v>0</v>
      </c>
      <c r="E33" s="8">
        <f xml:space="preserve"> SUM(Round18[[#This Row],[امتیاز نتیجه]:[امتیاز پاس گل]])</f>
        <v>2</v>
      </c>
    </row>
    <row r="34" spans="1:5" x14ac:dyDescent="0.25">
      <c r="A34" s="9">
        <v>29077</v>
      </c>
      <c r="B34" s="9">
        <v>1</v>
      </c>
      <c r="C34" s="9">
        <v>1</v>
      </c>
      <c r="D34" s="9">
        <v>0</v>
      </c>
      <c r="E34" s="8">
        <f xml:space="preserve"> SUM(Round18[[#This Row],[امتیاز نتیجه]:[امتیاز پاس گل]])</f>
        <v>2</v>
      </c>
    </row>
    <row r="35" spans="1:5" x14ac:dyDescent="0.25">
      <c r="A35" s="9">
        <v>29629</v>
      </c>
      <c r="B35" s="9">
        <v>1</v>
      </c>
      <c r="C35" s="9">
        <v>1</v>
      </c>
      <c r="D35" s="9">
        <v>0</v>
      </c>
      <c r="E35" s="8">
        <f xml:space="preserve"> SUM(Round18[[#This Row],[امتیاز نتیجه]:[امتیاز پاس گل]])</f>
        <v>2</v>
      </c>
    </row>
    <row r="36" spans="1:5" x14ac:dyDescent="0.25">
      <c r="A36" s="9">
        <v>24450</v>
      </c>
      <c r="B36" s="9">
        <v>1</v>
      </c>
      <c r="C36" s="9">
        <v>1</v>
      </c>
      <c r="D36" s="9">
        <v>0</v>
      </c>
      <c r="E36" s="8">
        <f xml:space="preserve"> SUM(Round18[[#This Row],[امتیاز نتیجه]:[امتیاز پاس گل]])</f>
        <v>2</v>
      </c>
    </row>
    <row r="37" spans="1:5" x14ac:dyDescent="0.25">
      <c r="A37" s="9">
        <v>29566</v>
      </c>
      <c r="B37" s="9">
        <v>1</v>
      </c>
      <c r="C37" s="9">
        <v>1</v>
      </c>
      <c r="D37" s="9">
        <v>0</v>
      </c>
      <c r="E37" s="8">
        <f xml:space="preserve"> SUM(Round18[[#This Row],[امتیاز نتیجه]:[امتیاز پاس گل]])</f>
        <v>2</v>
      </c>
    </row>
    <row r="38" spans="1:5" x14ac:dyDescent="0.25">
      <c r="A38" s="9">
        <v>22881</v>
      </c>
      <c r="B38" s="9">
        <v>1</v>
      </c>
      <c r="C38" s="9">
        <v>0</v>
      </c>
      <c r="D38" s="9">
        <v>0</v>
      </c>
      <c r="E38" s="8">
        <f xml:space="preserve"> SUM(Round18[[#This Row],[امتیاز نتیجه]:[امتیاز پاس گل]])</f>
        <v>1</v>
      </c>
    </row>
    <row r="39" spans="1:5" ht="22.5" thickBot="1" x14ac:dyDescent="0.3">
      <c r="A39" s="9">
        <v>29593</v>
      </c>
      <c r="B39" s="9">
        <v>1</v>
      </c>
      <c r="C39" s="9">
        <v>0</v>
      </c>
      <c r="D39" s="9">
        <v>0</v>
      </c>
      <c r="E39" s="8">
        <f xml:space="preserve"> SUM(Round18[[#This Row],[امتیاز نتیجه]:[امتیاز پاس گل]])</f>
        <v>1</v>
      </c>
    </row>
    <row r="40" spans="1:5" ht="22.5" thickTop="1" x14ac:dyDescent="0.25">
      <c r="A40" s="14" t="s">
        <v>189</v>
      </c>
      <c r="B40" s="15"/>
      <c r="C40" s="15"/>
      <c r="D40" s="15"/>
      <c r="E40" s="13">
        <f>SUBTOTAL(101,Round18[مجموع امتیاز])</f>
        <v>4.9473684210526319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E95" sqref="E95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9">
        <v>26883</v>
      </c>
      <c r="B2" s="9">
        <v>3</v>
      </c>
      <c r="C2" s="9">
        <v>2</v>
      </c>
      <c r="D2" s="9">
        <v>0</v>
      </c>
      <c r="E2" s="8">
        <f xml:space="preserve"> SUM(Round01[[#This Row],[امتیاز نتیجه]:[امتیاز پاس گل]])</f>
        <v>5</v>
      </c>
    </row>
    <row r="3" spans="1:5" x14ac:dyDescent="0.25">
      <c r="A3" s="7">
        <v>5914</v>
      </c>
      <c r="B3" s="7">
        <v>3</v>
      </c>
      <c r="C3" s="7">
        <v>2</v>
      </c>
      <c r="D3" s="7">
        <v>0</v>
      </c>
      <c r="E3" s="8">
        <f xml:space="preserve"> SUM(Round01[[#This Row],[امتیاز نتیجه]:[امتیاز پاس گل]])</f>
        <v>5</v>
      </c>
    </row>
    <row r="4" spans="1:5" x14ac:dyDescent="0.25">
      <c r="A4" s="9">
        <v>7408</v>
      </c>
      <c r="B4" s="9">
        <v>3</v>
      </c>
      <c r="C4" s="9">
        <v>1</v>
      </c>
      <c r="D4" s="9">
        <v>1</v>
      </c>
      <c r="E4" s="8">
        <f xml:space="preserve"> SUM(Round01[[#This Row],[امتیاز نتیجه]:[امتیاز پاس گل]])</f>
        <v>5</v>
      </c>
    </row>
    <row r="5" spans="1:5" x14ac:dyDescent="0.25">
      <c r="A5" s="9">
        <v>29466</v>
      </c>
      <c r="B5" s="9">
        <v>3</v>
      </c>
      <c r="C5" s="9">
        <v>1</v>
      </c>
      <c r="D5" s="9">
        <v>0</v>
      </c>
      <c r="E5" s="10">
        <f xml:space="preserve"> SUM(Round01[[#This Row],[امتیاز نتیجه]:[امتیاز پاس گل]])</f>
        <v>4</v>
      </c>
    </row>
    <row r="6" spans="1:5" x14ac:dyDescent="0.25">
      <c r="A6" s="9">
        <v>25396</v>
      </c>
      <c r="B6" s="9">
        <v>1</v>
      </c>
      <c r="C6" s="9">
        <v>2</v>
      </c>
      <c r="D6" s="9">
        <v>1</v>
      </c>
      <c r="E6" s="8">
        <f xml:space="preserve"> SUM(Round01[[#This Row],[امتیاز نتیجه]:[امتیاز پاس گل]])</f>
        <v>4</v>
      </c>
    </row>
    <row r="7" spans="1:5" x14ac:dyDescent="0.25">
      <c r="A7" s="9">
        <v>28402</v>
      </c>
      <c r="B7" s="9">
        <v>1</v>
      </c>
      <c r="C7" s="9">
        <v>2</v>
      </c>
      <c r="D7" s="9">
        <v>1</v>
      </c>
      <c r="E7" s="8">
        <f xml:space="preserve"> SUM(Round01[[#This Row],[امتیاز نتیجه]:[امتیاز پاس گل]])</f>
        <v>4</v>
      </c>
    </row>
    <row r="8" spans="1:5" x14ac:dyDescent="0.25">
      <c r="A8" s="9">
        <v>17737</v>
      </c>
      <c r="B8" s="9">
        <v>3</v>
      </c>
      <c r="C8" s="9">
        <v>1</v>
      </c>
      <c r="D8" s="9">
        <v>0</v>
      </c>
      <c r="E8" s="8">
        <f xml:space="preserve"> SUM(Round01[[#This Row],[امتیاز نتیجه]:[امتیاز پاس گل]])</f>
        <v>4</v>
      </c>
    </row>
    <row r="9" spans="1:5" x14ac:dyDescent="0.25">
      <c r="A9" s="9">
        <v>29575</v>
      </c>
      <c r="B9" s="9">
        <v>3</v>
      </c>
      <c r="C9" s="9">
        <v>1</v>
      </c>
      <c r="D9" s="9">
        <v>0</v>
      </c>
      <c r="E9" s="8">
        <f xml:space="preserve"> SUM(Round01[[#This Row],[امتیاز نتیجه]:[امتیاز پاس گل]])</f>
        <v>4</v>
      </c>
    </row>
    <row r="10" spans="1:5" x14ac:dyDescent="0.25">
      <c r="A10" s="9">
        <v>29490</v>
      </c>
      <c r="B10" s="9">
        <v>3</v>
      </c>
      <c r="C10" s="9">
        <v>1</v>
      </c>
      <c r="D10" s="9">
        <v>0</v>
      </c>
      <c r="E10" s="8">
        <f xml:space="preserve"> SUM(Round01[[#This Row],[امتیاز نتیجه]:[امتیاز پاس گل]])</f>
        <v>4</v>
      </c>
    </row>
    <row r="11" spans="1:5" x14ac:dyDescent="0.25">
      <c r="A11" s="9">
        <v>29586</v>
      </c>
      <c r="B11" s="9">
        <v>3</v>
      </c>
      <c r="C11" s="9">
        <v>1</v>
      </c>
      <c r="D11" s="9">
        <v>0</v>
      </c>
      <c r="E11" s="8">
        <f xml:space="preserve"> SUM(Round01[[#This Row],[امتیاز نتیجه]:[امتیاز پاس گل]])</f>
        <v>4</v>
      </c>
    </row>
    <row r="12" spans="1:5" x14ac:dyDescent="0.25">
      <c r="A12" s="9">
        <v>29536</v>
      </c>
      <c r="B12" s="9">
        <v>3</v>
      </c>
      <c r="C12" s="9">
        <v>0</v>
      </c>
      <c r="D12" s="9">
        <v>0</v>
      </c>
      <c r="E12" s="10">
        <f xml:space="preserve"> SUM(Round01[[#This Row],[امتیاز نتیجه]:[امتیاز پاس گل]])</f>
        <v>3</v>
      </c>
    </row>
    <row r="13" spans="1:5" x14ac:dyDescent="0.25">
      <c r="A13" s="9">
        <v>17714</v>
      </c>
      <c r="B13" s="9">
        <v>1</v>
      </c>
      <c r="C13" s="9">
        <v>2</v>
      </c>
      <c r="D13" s="9">
        <v>0</v>
      </c>
      <c r="E13" s="10">
        <f xml:space="preserve"> SUM(Round01[[#This Row],[امتیاز نتیجه]:[امتیاز پاس گل]])</f>
        <v>3</v>
      </c>
    </row>
    <row r="14" spans="1:5" x14ac:dyDescent="0.25">
      <c r="A14" s="9">
        <v>29067</v>
      </c>
      <c r="B14" s="9">
        <v>1</v>
      </c>
      <c r="C14" s="9">
        <v>2</v>
      </c>
      <c r="D14" s="9">
        <v>0</v>
      </c>
      <c r="E14" s="10">
        <f xml:space="preserve"> SUM(Round01[[#This Row],[امتیاز نتیجه]:[امتیاز پاس گل]])</f>
        <v>3</v>
      </c>
    </row>
    <row r="15" spans="1:5" x14ac:dyDescent="0.25">
      <c r="A15" s="9">
        <v>27060</v>
      </c>
      <c r="B15" s="9">
        <v>3</v>
      </c>
      <c r="C15" s="9">
        <v>0</v>
      </c>
      <c r="D15" s="9">
        <v>0</v>
      </c>
      <c r="E15" s="8">
        <f xml:space="preserve"> SUM(Round01[[#This Row],[امتیاز نتیجه]:[امتیاز پاس گل]])</f>
        <v>3</v>
      </c>
    </row>
    <row r="16" spans="1:5" x14ac:dyDescent="0.25">
      <c r="A16" s="9">
        <v>29226</v>
      </c>
      <c r="B16" s="9">
        <v>1</v>
      </c>
      <c r="C16" s="9">
        <v>2</v>
      </c>
      <c r="D16" s="9">
        <v>0</v>
      </c>
      <c r="E16" s="8">
        <f xml:space="preserve"> SUM(Round01[[#This Row],[امتیاز نتیجه]:[امتیاز پاس گل]])</f>
        <v>3</v>
      </c>
    </row>
    <row r="17" spans="1:5" x14ac:dyDescent="0.25">
      <c r="A17" s="9">
        <v>29481</v>
      </c>
      <c r="B17" s="9">
        <v>3</v>
      </c>
      <c r="C17" s="9">
        <v>0</v>
      </c>
      <c r="D17" s="9">
        <v>0</v>
      </c>
      <c r="E17" s="8">
        <f xml:space="preserve"> SUM(Round01[[#This Row],[امتیاز نتیجه]:[امتیاز پاس گل]])</f>
        <v>3</v>
      </c>
    </row>
    <row r="18" spans="1:5" x14ac:dyDescent="0.25">
      <c r="A18" s="9">
        <v>8142</v>
      </c>
      <c r="B18" s="9">
        <v>1</v>
      </c>
      <c r="C18" s="9">
        <v>1</v>
      </c>
      <c r="D18" s="9">
        <v>1</v>
      </c>
      <c r="E18" s="8">
        <f xml:space="preserve"> SUM(Round01[[#This Row],[امتیاز نتیجه]:[امتیاز پاس گل]])</f>
        <v>3</v>
      </c>
    </row>
    <row r="19" spans="1:5" x14ac:dyDescent="0.25">
      <c r="A19" s="9">
        <v>24294</v>
      </c>
      <c r="B19" s="9">
        <v>3</v>
      </c>
      <c r="C19" s="9">
        <v>0</v>
      </c>
      <c r="D19" s="9">
        <v>0</v>
      </c>
      <c r="E19" s="8">
        <f xml:space="preserve"> SUM(Round01[[#This Row],[امتیاز نتیجه]:[امتیاز پاس گل]])</f>
        <v>3</v>
      </c>
    </row>
    <row r="20" spans="1:5" x14ac:dyDescent="0.25">
      <c r="A20" s="9">
        <v>29558</v>
      </c>
      <c r="B20" s="9">
        <v>3</v>
      </c>
      <c r="C20" s="9">
        <v>0</v>
      </c>
      <c r="D20" s="9">
        <v>0</v>
      </c>
      <c r="E20" s="8">
        <f xml:space="preserve"> SUM(Round01[[#This Row],[امتیاز نتیجه]:[امتیاز پاس گل]])</f>
        <v>3</v>
      </c>
    </row>
    <row r="21" spans="1:5" x14ac:dyDescent="0.25">
      <c r="A21" s="9">
        <v>216</v>
      </c>
      <c r="B21" s="9">
        <v>1</v>
      </c>
      <c r="C21" s="9">
        <v>2</v>
      </c>
      <c r="D21" s="9">
        <v>0</v>
      </c>
      <c r="E21" s="8">
        <f xml:space="preserve"> SUM(Round01[[#This Row],[امتیاز نتیجه]:[امتیاز پاس گل]])</f>
        <v>3</v>
      </c>
    </row>
    <row r="22" spans="1:5" x14ac:dyDescent="0.25">
      <c r="A22" s="9">
        <v>19663</v>
      </c>
      <c r="B22" s="9">
        <v>3</v>
      </c>
      <c r="C22" s="9">
        <v>0</v>
      </c>
      <c r="D22" s="9">
        <v>0</v>
      </c>
      <c r="E22" s="8">
        <f xml:space="preserve"> SUM(Round01[[#This Row],[امتیاز نتیجه]:[امتیاز پاس گل]])</f>
        <v>3</v>
      </c>
    </row>
    <row r="23" spans="1:5" x14ac:dyDescent="0.25">
      <c r="A23" s="9">
        <v>27087</v>
      </c>
      <c r="B23" s="9">
        <v>1</v>
      </c>
      <c r="C23" s="9">
        <v>2</v>
      </c>
      <c r="D23" s="9">
        <v>0</v>
      </c>
      <c r="E23" s="8">
        <f xml:space="preserve"> SUM(Round01[[#This Row],[امتیاز نتیجه]:[امتیاز پاس گل]])</f>
        <v>3</v>
      </c>
    </row>
    <row r="24" spans="1:5" x14ac:dyDescent="0.25">
      <c r="A24" s="9">
        <v>19415</v>
      </c>
      <c r="B24" s="9">
        <v>3</v>
      </c>
      <c r="C24" s="9">
        <v>0</v>
      </c>
      <c r="D24" s="9">
        <v>0</v>
      </c>
      <c r="E24" s="8">
        <f xml:space="preserve"> SUM(Round01[[#This Row],[امتیاز نتیجه]:[امتیاز پاس گل]])</f>
        <v>3</v>
      </c>
    </row>
    <row r="25" spans="1:5" x14ac:dyDescent="0.25">
      <c r="A25" s="9">
        <v>24192</v>
      </c>
      <c r="B25" s="9">
        <v>1</v>
      </c>
      <c r="C25" s="9">
        <v>2</v>
      </c>
      <c r="D25" s="9">
        <v>0</v>
      </c>
      <c r="E25" s="8">
        <f xml:space="preserve"> SUM(Round01[[#This Row],[امتیاز نتیجه]:[امتیاز پاس گل]])</f>
        <v>3</v>
      </c>
    </row>
    <row r="26" spans="1:5" x14ac:dyDescent="0.25">
      <c r="A26" s="9">
        <v>27857</v>
      </c>
      <c r="B26" s="9">
        <v>1</v>
      </c>
      <c r="C26" s="9">
        <v>1</v>
      </c>
      <c r="D26" s="9">
        <v>1</v>
      </c>
      <c r="E26" s="8">
        <f xml:space="preserve"> SUM(Round01[[#This Row],[امتیاز نتیجه]:[امتیاز پاس گل]])</f>
        <v>3</v>
      </c>
    </row>
    <row r="27" spans="1:5" x14ac:dyDescent="0.25">
      <c r="A27" s="9">
        <v>26408</v>
      </c>
      <c r="B27" s="9">
        <v>1</v>
      </c>
      <c r="C27" s="9">
        <v>2</v>
      </c>
      <c r="D27" s="9">
        <v>0</v>
      </c>
      <c r="E27" s="8">
        <f xml:space="preserve"> SUM(Round01[[#This Row],[امتیاز نتیجه]:[امتیاز پاس گل]])</f>
        <v>3</v>
      </c>
    </row>
    <row r="28" spans="1:5" x14ac:dyDescent="0.25">
      <c r="A28" s="9">
        <v>29492</v>
      </c>
      <c r="B28" s="9">
        <v>1</v>
      </c>
      <c r="C28" s="9">
        <v>2</v>
      </c>
      <c r="D28" s="9">
        <v>0</v>
      </c>
      <c r="E28" s="8">
        <f xml:space="preserve"> SUM(Round01[[#This Row],[امتیاز نتیجه]:[امتیاز پاس گل]])</f>
        <v>3</v>
      </c>
    </row>
    <row r="29" spans="1:5" x14ac:dyDescent="0.25">
      <c r="A29" s="9">
        <v>22060</v>
      </c>
      <c r="B29" s="9">
        <v>1</v>
      </c>
      <c r="C29" s="9">
        <v>1</v>
      </c>
      <c r="D29" s="9">
        <v>1</v>
      </c>
      <c r="E29" s="8">
        <f xml:space="preserve"> SUM(Round01[[#This Row],[امتیاز نتیجه]:[امتیاز پاس گل]])</f>
        <v>3</v>
      </c>
    </row>
    <row r="30" spans="1:5" x14ac:dyDescent="0.25">
      <c r="A30" s="9">
        <v>29446</v>
      </c>
      <c r="B30" s="9">
        <v>1</v>
      </c>
      <c r="C30" s="9">
        <v>2</v>
      </c>
      <c r="D30" s="9">
        <v>0</v>
      </c>
      <c r="E30" s="8">
        <f xml:space="preserve"> SUM(Round01[[#This Row],[امتیاز نتیجه]:[امتیاز پاس گل]])</f>
        <v>3</v>
      </c>
    </row>
    <row r="31" spans="1:5" x14ac:dyDescent="0.25">
      <c r="A31" s="9">
        <v>27013</v>
      </c>
      <c r="B31" s="9">
        <v>1</v>
      </c>
      <c r="C31" s="9">
        <v>2</v>
      </c>
      <c r="D31" s="9">
        <v>0</v>
      </c>
      <c r="E31" s="8">
        <f xml:space="preserve"> SUM(Round01[[#This Row],[امتیاز نتیجه]:[امتیاز پاس گل]])</f>
        <v>3</v>
      </c>
    </row>
    <row r="32" spans="1:5" x14ac:dyDescent="0.25">
      <c r="A32" s="9">
        <v>20722</v>
      </c>
      <c r="B32" s="9">
        <v>3</v>
      </c>
      <c r="C32" s="9">
        <v>0</v>
      </c>
      <c r="D32" s="9">
        <v>0</v>
      </c>
      <c r="E32" s="8">
        <f xml:space="preserve"> SUM(Round01[[#This Row],[امتیاز نتیجه]:[امتیاز پاس گل]])</f>
        <v>3</v>
      </c>
    </row>
    <row r="33" spans="1:5" x14ac:dyDescent="0.25">
      <c r="A33" s="9">
        <v>29163</v>
      </c>
      <c r="B33" s="9">
        <v>1</v>
      </c>
      <c r="C33" s="9">
        <v>1</v>
      </c>
      <c r="D33" s="9">
        <v>1</v>
      </c>
      <c r="E33" s="8">
        <f xml:space="preserve"> SUM(Round01[[#This Row],[امتیاز نتیجه]:[امتیاز پاس گل]])</f>
        <v>3</v>
      </c>
    </row>
    <row r="34" spans="1:5" x14ac:dyDescent="0.25">
      <c r="A34" s="9">
        <v>15234</v>
      </c>
      <c r="B34" s="9">
        <v>3</v>
      </c>
      <c r="C34" s="9">
        <v>0</v>
      </c>
      <c r="D34" s="9">
        <v>0</v>
      </c>
      <c r="E34" s="8">
        <f xml:space="preserve"> SUM(Round01[[#This Row],[امتیاز نتیجه]:[امتیاز پاس گل]])</f>
        <v>3</v>
      </c>
    </row>
    <row r="35" spans="1:5" x14ac:dyDescent="0.25">
      <c r="A35" s="9">
        <v>26027</v>
      </c>
      <c r="B35" s="9">
        <v>1</v>
      </c>
      <c r="C35" s="9">
        <v>1</v>
      </c>
      <c r="D35" s="9">
        <v>1</v>
      </c>
      <c r="E35" s="8">
        <f xml:space="preserve"> SUM(Round01[[#This Row],[امتیاز نتیجه]:[امتیاز پاس گل]])</f>
        <v>3</v>
      </c>
    </row>
    <row r="36" spans="1:5" x14ac:dyDescent="0.25">
      <c r="A36" s="9">
        <v>27502</v>
      </c>
      <c r="B36" s="9">
        <v>1</v>
      </c>
      <c r="C36" s="9">
        <v>1</v>
      </c>
      <c r="D36" s="9">
        <v>0</v>
      </c>
      <c r="E36" s="10">
        <f xml:space="preserve"> SUM(Round01[[#This Row],[امتیاز نتیجه]:[امتیاز پاس گل]])</f>
        <v>2</v>
      </c>
    </row>
    <row r="37" spans="1:5" x14ac:dyDescent="0.25">
      <c r="A37" s="9">
        <v>29542</v>
      </c>
      <c r="B37" s="9">
        <v>1</v>
      </c>
      <c r="C37" s="9">
        <v>1</v>
      </c>
      <c r="D37" s="9">
        <v>0</v>
      </c>
      <c r="E37" s="8">
        <f xml:space="preserve"> SUM(Round01[[#This Row],[امتیاز نتیجه]:[امتیاز پاس گل]])</f>
        <v>2</v>
      </c>
    </row>
    <row r="38" spans="1:5" x14ac:dyDescent="0.25">
      <c r="A38" s="9">
        <v>12420</v>
      </c>
      <c r="B38" s="9">
        <v>1</v>
      </c>
      <c r="C38" s="9">
        <v>1</v>
      </c>
      <c r="D38" s="9">
        <v>0</v>
      </c>
      <c r="E38" s="8">
        <f xml:space="preserve"> SUM(Round01[[#This Row],[امتیاز نتیجه]:[امتیاز پاس گل]])</f>
        <v>2</v>
      </c>
    </row>
    <row r="39" spans="1:5" x14ac:dyDescent="0.25">
      <c r="A39" s="9">
        <v>7448</v>
      </c>
      <c r="B39" s="9">
        <v>1</v>
      </c>
      <c r="C39" s="9">
        <v>1</v>
      </c>
      <c r="D39" s="9">
        <v>0</v>
      </c>
      <c r="E39" s="8">
        <f xml:space="preserve"> SUM(Round01[[#This Row],[امتیاز نتیجه]:[امتیاز پاس گل]])</f>
        <v>2</v>
      </c>
    </row>
    <row r="40" spans="1:5" x14ac:dyDescent="0.25">
      <c r="A40" s="9">
        <v>28485</v>
      </c>
      <c r="B40" s="9">
        <v>1</v>
      </c>
      <c r="C40" s="9">
        <v>1</v>
      </c>
      <c r="D40" s="9">
        <v>0</v>
      </c>
      <c r="E40" s="8">
        <f xml:space="preserve"> SUM(Round01[[#This Row],[امتیاز نتیجه]:[امتیاز پاس گل]])</f>
        <v>2</v>
      </c>
    </row>
    <row r="41" spans="1:5" x14ac:dyDescent="0.25">
      <c r="A41" s="9">
        <v>29225</v>
      </c>
      <c r="B41" s="9">
        <v>1</v>
      </c>
      <c r="C41" s="9">
        <v>1</v>
      </c>
      <c r="D41" s="9">
        <v>0</v>
      </c>
      <c r="E41" s="8">
        <f xml:space="preserve"> SUM(Round01[[#This Row],[امتیاز نتیجه]:[امتیاز پاس گل]])</f>
        <v>2</v>
      </c>
    </row>
    <row r="42" spans="1:5" x14ac:dyDescent="0.25">
      <c r="A42" s="9">
        <v>27427</v>
      </c>
      <c r="B42" s="9">
        <v>1</v>
      </c>
      <c r="C42" s="9">
        <v>1</v>
      </c>
      <c r="D42" s="9">
        <v>0</v>
      </c>
      <c r="E42" s="8">
        <f xml:space="preserve"> SUM(Round01[[#This Row],[امتیاز نتیجه]:[امتیاز پاس گل]])</f>
        <v>2</v>
      </c>
    </row>
    <row r="43" spans="1:5" x14ac:dyDescent="0.25">
      <c r="A43" s="9">
        <v>28535</v>
      </c>
      <c r="B43" s="9">
        <v>1</v>
      </c>
      <c r="C43" s="9">
        <v>1</v>
      </c>
      <c r="D43" s="9">
        <v>0</v>
      </c>
      <c r="E43" s="8">
        <f xml:space="preserve"> SUM(Round01[[#This Row],[امتیاز نتیجه]:[امتیاز پاس گل]])</f>
        <v>2</v>
      </c>
    </row>
    <row r="44" spans="1:5" x14ac:dyDescent="0.25">
      <c r="A44" s="9">
        <v>29512</v>
      </c>
      <c r="B44" s="9">
        <v>1</v>
      </c>
      <c r="C44" s="9">
        <v>1</v>
      </c>
      <c r="D44" s="9">
        <v>0</v>
      </c>
      <c r="E44" s="8">
        <f xml:space="preserve"> SUM(Round01[[#This Row],[امتیاز نتیجه]:[امتیاز پاس گل]])</f>
        <v>2</v>
      </c>
    </row>
    <row r="45" spans="1:5" x14ac:dyDescent="0.25">
      <c r="A45" s="9">
        <v>15023</v>
      </c>
      <c r="B45" s="9">
        <v>1</v>
      </c>
      <c r="C45" s="9">
        <v>0</v>
      </c>
      <c r="D45" s="9">
        <v>1</v>
      </c>
      <c r="E45" s="8">
        <f xml:space="preserve"> SUM(Round01[[#This Row],[امتیاز نتیجه]:[امتیاز پاس گل]])</f>
        <v>2</v>
      </c>
    </row>
    <row r="46" spans="1:5" x14ac:dyDescent="0.25">
      <c r="A46" s="9">
        <v>9310</v>
      </c>
      <c r="B46" s="9">
        <v>1</v>
      </c>
      <c r="C46" s="9">
        <v>1</v>
      </c>
      <c r="D46" s="9">
        <v>0</v>
      </c>
      <c r="E46" s="8">
        <f xml:space="preserve"> SUM(Round01[[#This Row],[امتیاز نتیجه]:[امتیاز پاس گل]])</f>
        <v>2</v>
      </c>
    </row>
    <row r="47" spans="1:5" x14ac:dyDescent="0.25">
      <c r="A47" s="9">
        <v>22503</v>
      </c>
      <c r="B47" s="9">
        <v>1</v>
      </c>
      <c r="C47" s="9">
        <v>1</v>
      </c>
      <c r="D47" s="9">
        <v>0</v>
      </c>
      <c r="E47" s="8">
        <f xml:space="preserve"> SUM(Round01[[#This Row],[امتیاز نتیجه]:[امتیاز پاس گل]])</f>
        <v>2</v>
      </c>
    </row>
    <row r="48" spans="1:5" x14ac:dyDescent="0.25">
      <c r="A48" s="9">
        <v>18854</v>
      </c>
      <c r="B48" s="9">
        <v>1</v>
      </c>
      <c r="C48" s="9">
        <v>1</v>
      </c>
      <c r="D48" s="9">
        <v>0</v>
      </c>
      <c r="E48" s="8">
        <f xml:space="preserve"> SUM(Round01[[#This Row],[امتیاز نتیجه]:[امتیاز پاس گل]])</f>
        <v>2</v>
      </c>
    </row>
    <row r="49" spans="1:5" x14ac:dyDescent="0.25">
      <c r="A49" s="9">
        <v>12852</v>
      </c>
      <c r="B49" s="9">
        <v>1</v>
      </c>
      <c r="C49" s="9">
        <v>1</v>
      </c>
      <c r="D49" s="9">
        <v>0</v>
      </c>
      <c r="E49" s="8">
        <f xml:space="preserve"> SUM(Round01[[#This Row],[امتیاز نتیجه]:[امتیاز پاس گل]])</f>
        <v>2</v>
      </c>
    </row>
    <row r="50" spans="1:5" x14ac:dyDescent="0.25">
      <c r="A50" s="9">
        <v>13267</v>
      </c>
      <c r="B50" s="9">
        <v>1</v>
      </c>
      <c r="C50" s="9">
        <v>1</v>
      </c>
      <c r="D50" s="9">
        <v>0</v>
      </c>
      <c r="E50" s="8">
        <f xml:space="preserve"> SUM(Round01[[#This Row],[امتیاز نتیجه]:[امتیاز پاس گل]])</f>
        <v>2</v>
      </c>
    </row>
    <row r="51" spans="1:5" x14ac:dyDescent="0.25">
      <c r="A51" s="9">
        <v>13093</v>
      </c>
      <c r="B51" s="9">
        <v>1</v>
      </c>
      <c r="C51" s="9">
        <v>1</v>
      </c>
      <c r="D51" s="9">
        <v>0</v>
      </c>
      <c r="E51" s="8">
        <f xml:space="preserve"> SUM(Round01[[#This Row],[امتیاز نتیجه]:[امتیاز پاس گل]])</f>
        <v>2</v>
      </c>
    </row>
    <row r="52" spans="1:5" x14ac:dyDescent="0.25">
      <c r="A52" s="9">
        <v>27285</v>
      </c>
      <c r="B52" s="9">
        <v>1</v>
      </c>
      <c r="C52" s="9">
        <v>1</v>
      </c>
      <c r="D52" s="9">
        <v>0</v>
      </c>
      <c r="E52" s="8">
        <f xml:space="preserve"> SUM(Round01[[#This Row],[امتیاز نتیجه]:[امتیاز پاس گل]])</f>
        <v>2</v>
      </c>
    </row>
    <row r="53" spans="1:5" x14ac:dyDescent="0.25">
      <c r="A53" s="9">
        <v>11685</v>
      </c>
      <c r="B53" s="9">
        <v>1</v>
      </c>
      <c r="C53" s="9">
        <v>1</v>
      </c>
      <c r="D53" s="9">
        <v>0</v>
      </c>
      <c r="E53" s="8">
        <f xml:space="preserve"> SUM(Round01[[#This Row],[امتیاز نتیجه]:[امتیاز پاس گل]])</f>
        <v>2</v>
      </c>
    </row>
    <row r="54" spans="1:5" x14ac:dyDescent="0.25">
      <c r="A54" s="9">
        <v>24772</v>
      </c>
      <c r="B54" s="9">
        <v>1</v>
      </c>
      <c r="C54" s="9">
        <v>0</v>
      </c>
      <c r="D54" s="9">
        <v>1</v>
      </c>
      <c r="E54" s="8">
        <f xml:space="preserve"> SUM(Round01[[#This Row],[امتیاز نتیجه]:[امتیاز پاس گل]])</f>
        <v>2</v>
      </c>
    </row>
    <row r="55" spans="1:5" x14ac:dyDescent="0.25">
      <c r="A55" s="9">
        <v>8946</v>
      </c>
      <c r="B55" s="9">
        <v>1</v>
      </c>
      <c r="C55" s="9">
        <v>1</v>
      </c>
      <c r="D55" s="9">
        <v>0</v>
      </c>
      <c r="E55" s="8">
        <f xml:space="preserve"> SUM(Round01[[#This Row],[امتیاز نتیجه]:[امتیاز پاس گل]])</f>
        <v>2</v>
      </c>
    </row>
    <row r="56" spans="1:5" x14ac:dyDescent="0.25">
      <c r="A56" s="9">
        <v>26950</v>
      </c>
      <c r="B56" s="9">
        <v>1</v>
      </c>
      <c r="C56" s="9">
        <v>1</v>
      </c>
      <c r="D56" s="9">
        <v>0</v>
      </c>
      <c r="E56" s="8">
        <f xml:space="preserve"> SUM(Round01[[#This Row],[امتیاز نتیجه]:[امتیاز پاس گل]])</f>
        <v>2</v>
      </c>
    </row>
    <row r="57" spans="1:5" x14ac:dyDescent="0.25">
      <c r="A57" s="9">
        <v>29570</v>
      </c>
      <c r="B57" s="9">
        <v>1</v>
      </c>
      <c r="C57" s="9">
        <v>1</v>
      </c>
      <c r="D57" s="9">
        <v>0</v>
      </c>
      <c r="E57" s="8">
        <f xml:space="preserve"> SUM(Round01[[#This Row],[امتیاز نتیجه]:[امتیاز پاس گل]])</f>
        <v>2</v>
      </c>
    </row>
    <row r="58" spans="1:5" x14ac:dyDescent="0.25">
      <c r="A58" s="9">
        <v>18115</v>
      </c>
      <c r="B58" s="9">
        <v>1</v>
      </c>
      <c r="C58" s="9">
        <v>1</v>
      </c>
      <c r="D58" s="9">
        <v>0</v>
      </c>
      <c r="E58" s="8">
        <f xml:space="preserve"> SUM(Round01[[#This Row],[امتیاز نتیجه]:[امتیاز پاس گل]])</f>
        <v>2</v>
      </c>
    </row>
    <row r="59" spans="1:5" x14ac:dyDescent="0.25">
      <c r="A59" s="9">
        <v>18630</v>
      </c>
      <c r="B59" s="9">
        <v>1</v>
      </c>
      <c r="C59" s="9">
        <v>1</v>
      </c>
      <c r="D59" s="9">
        <v>0</v>
      </c>
      <c r="E59" s="8">
        <f xml:space="preserve"> SUM(Round01[[#This Row],[امتیاز نتیجه]:[امتیاز پاس گل]])</f>
        <v>2</v>
      </c>
    </row>
    <row r="60" spans="1:5" x14ac:dyDescent="0.25">
      <c r="A60" s="9">
        <v>20898</v>
      </c>
      <c r="B60" s="9">
        <v>1</v>
      </c>
      <c r="C60" s="9">
        <v>1</v>
      </c>
      <c r="D60" s="9">
        <v>0</v>
      </c>
      <c r="E60" s="8">
        <f xml:space="preserve"> SUM(Round01[[#This Row],[امتیاز نتیجه]:[امتیاز پاس گل]])</f>
        <v>2</v>
      </c>
    </row>
    <row r="61" spans="1:5" x14ac:dyDescent="0.25">
      <c r="A61" s="9">
        <v>29532</v>
      </c>
      <c r="B61" s="9">
        <v>1</v>
      </c>
      <c r="C61" s="9">
        <v>1</v>
      </c>
      <c r="D61" s="9">
        <v>0</v>
      </c>
      <c r="E61" s="8">
        <f xml:space="preserve"> SUM(Round01[[#This Row],[امتیاز نتیجه]:[امتیاز پاس گل]])</f>
        <v>2</v>
      </c>
    </row>
    <row r="62" spans="1:5" x14ac:dyDescent="0.25">
      <c r="A62" s="9">
        <v>29577</v>
      </c>
      <c r="B62" s="9">
        <v>1</v>
      </c>
      <c r="C62" s="9">
        <v>1</v>
      </c>
      <c r="D62" s="9">
        <v>0</v>
      </c>
      <c r="E62" s="8">
        <f xml:space="preserve"> SUM(Round01[[#This Row],[امتیاز نتیجه]:[امتیاز پاس گل]])</f>
        <v>2</v>
      </c>
    </row>
    <row r="63" spans="1:5" x14ac:dyDescent="0.25">
      <c r="A63" s="9">
        <v>29573</v>
      </c>
      <c r="B63" s="9">
        <v>1</v>
      </c>
      <c r="C63" s="9">
        <v>1</v>
      </c>
      <c r="D63" s="9">
        <v>0</v>
      </c>
      <c r="E63" s="8">
        <f xml:space="preserve"> SUM(Round01[[#This Row],[امتیاز نتیجه]:[امتیاز پاس گل]])</f>
        <v>2</v>
      </c>
    </row>
    <row r="64" spans="1:5" x14ac:dyDescent="0.25">
      <c r="A64" s="9">
        <v>19364</v>
      </c>
      <c r="B64" s="9">
        <v>1</v>
      </c>
      <c r="C64" s="9">
        <v>1</v>
      </c>
      <c r="D64" s="9">
        <v>0</v>
      </c>
      <c r="E64" s="8">
        <f xml:space="preserve"> SUM(Round01[[#This Row],[امتیاز نتیجه]:[امتیاز پاس گل]])</f>
        <v>2</v>
      </c>
    </row>
    <row r="65" spans="1:5" x14ac:dyDescent="0.25">
      <c r="A65" s="9">
        <v>29576</v>
      </c>
      <c r="B65" s="9">
        <v>1</v>
      </c>
      <c r="C65" s="9">
        <v>1</v>
      </c>
      <c r="D65" s="9">
        <v>0</v>
      </c>
      <c r="E65" s="8">
        <f xml:space="preserve"> SUM(Round01[[#This Row],[امتیاز نتیجه]:[امتیاز پاس گل]])</f>
        <v>2</v>
      </c>
    </row>
    <row r="66" spans="1:5" x14ac:dyDescent="0.25">
      <c r="A66" s="9">
        <v>11232</v>
      </c>
      <c r="B66" s="9">
        <v>1</v>
      </c>
      <c r="C66" s="9">
        <v>1</v>
      </c>
      <c r="D66" s="9">
        <v>0</v>
      </c>
      <c r="E66" s="8">
        <f xml:space="preserve"> SUM(Round01[[#This Row],[امتیاز نتیجه]:[امتیاز پاس گل]])</f>
        <v>2</v>
      </c>
    </row>
    <row r="67" spans="1:5" x14ac:dyDescent="0.25">
      <c r="A67" s="9">
        <v>21822</v>
      </c>
      <c r="B67" s="9">
        <v>1</v>
      </c>
      <c r="C67" s="9">
        <v>1</v>
      </c>
      <c r="D67" s="9">
        <v>0</v>
      </c>
      <c r="E67" s="8">
        <f xml:space="preserve"> SUM(Round01[[#This Row],[امتیاز نتیجه]:[امتیاز پاس گل]])</f>
        <v>2</v>
      </c>
    </row>
    <row r="68" spans="1:5" x14ac:dyDescent="0.25">
      <c r="A68" s="9">
        <v>29424</v>
      </c>
      <c r="B68" s="9">
        <v>1</v>
      </c>
      <c r="C68" s="9">
        <v>1</v>
      </c>
      <c r="D68" s="9">
        <v>0</v>
      </c>
      <c r="E68" s="8">
        <f xml:space="preserve"> SUM(Round01[[#This Row],[امتیاز نتیجه]:[امتیاز پاس گل]])</f>
        <v>2</v>
      </c>
    </row>
    <row r="69" spans="1:5" x14ac:dyDescent="0.25">
      <c r="A69" s="9">
        <v>19437</v>
      </c>
      <c r="B69" s="9">
        <v>1</v>
      </c>
      <c r="C69" s="9">
        <v>1</v>
      </c>
      <c r="D69" s="9">
        <v>0</v>
      </c>
      <c r="E69" s="8">
        <f xml:space="preserve"> SUM(Round01[[#This Row],[امتیاز نتیجه]:[امتیاز پاس گل]])</f>
        <v>2</v>
      </c>
    </row>
    <row r="70" spans="1:5" x14ac:dyDescent="0.25">
      <c r="A70" s="9">
        <v>14987</v>
      </c>
      <c r="B70" s="9">
        <v>1</v>
      </c>
      <c r="C70" s="9">
        <v>1</v>
      </c>
      <c r="D70" s="9">
        <v>0</v>
      </c>
      <c r="E70" s="8">
        <f xml:space="preserve"> SUM(Round01[[#This Row],[امتیاز نتیجه]:[امتیاز پاس گل]])</f>
        <v>2</v>
      </c>
    </row>
    <row r="71" spans="1:5" x14ac:dyDescent="0.25">
      <c r="A71" s="9">
        <v>3564</v>
      </c>
      <c r="B71" s="9">
        <v>1</v>
      </c>
      <c r="C71" s="9">
        <v>1</v>
      </c>
      <c r="D71" s="9">
        <v>0</v>
      </c>
      <c r="E71" s="8">
        <f xml:space="preserve"> SUM(Round01[[#This Row],[امتیاز نتیجه]:[امتیاز پاس گل]])</f>
        <v>2</v>
      </c>
    </row>
    <row r="72" spans="1:5" x14ac:dyDescent="0.25">
      <c r="A72" s="9">
        <v>8689</v>
      </c>
      <c r="B72" s="9">
        <v>1</v>
      </c>
      <c r="C72" s="9">
        <v>1</v>
      </c>
      <c r="D72" s="9">
        <v>0</v>
      </c>
      <c r="E72" s="8">
        <f xml:space="preserve"> SUM(Round01[[#This Row],[امتیاز نتیجه]:[امتیاز پاس گل]])</f>
        <v>2</v>
      </c>
    </row>
    <row r="73" spans="1:5" x14ac:dyDescent="0.25">
      <c r="A73" s="9">
        <v>29566</v>
      </c>
      <c r="B73" s="9">
        <v>1</v>
      </c>
      <c r="C73" s="9">
        <v>0</v>
      </c>
      <c r="D73" s="9">
        <v>1</v>
      </c>
      <c r="E73" s="8">
        <f xml:space="preserve"> SUM(Round01[[#This Row],[امتیاز نتیجه]:[امتیاز پاس گل]])</f>
        <v>2</v>
      </c>
    </row>
    <row r="74" spans="1:5" x14ac:dyDescent="0.25">
      <c r="A74" s="9">
        <v>13355</v>
      </c>
      <c r="B74" s="9">
        <v>1</v>
      </c>
      <c r="C74" s="9">
        <v>1</v>
      </c>
      <c r="D74" s="9">
        <v>0</v>
      </c>
      <c r="E74" s="8">
        <f xml:space="preserve"> SUM(Round01[[#This Row],[امتیاز نتیجه]:[امتیاز پاس گل]])</f>
        <v>2</v>
      </c>
    </row>
    <row r="75" spans="1:5" x14ac:dyDescent="0.25">
      <c r="A75" s="9">
        <v>25250</v>
      </c>
      <c r="B75" s="9">
        <v>1</v>
      </c>
      <c r="C75" s="9">
        <v>1</v>
      </c>
      <c r="D75" s="9">
        <v>0</v>
      </c>
      <c r="E75" s="8">
        <f xml:space="preserve"> SUM(Round01[[#This Row],[امتیاز نتیجه]:[امتیاز پاس گل]])</f>
        <v>2</v>
      </c>
    </row>
    <row r="76" spans="1:5" x14ac:dyDescent="0.25">
      <c r="A76" s="9">
        <v>29560</v>
      </c>
      <c r="B76" s="9">
        <v>1</v>
      </c>
      <c r="C76" s="9">
        <v>1</v>
      </c>
      <c r="D76" s="9">
        <v>0</v>
      </c>
      <c r="E76" s="8">
        <f xml:space="preserve"> SUM(Round01[[#This Row],[امتیاز نتیجه]:[امتیاز پاس گل]])</f>
        <v>2</v>
      </c>
    </row>
    <row r="77" spans="1:5" x14ac:dyDescent="0.25">
      <c r="A77" s="9">
        <v>23377</v>
      </c>
      <c r="B77" s="9">
        <v>1</v>
      </c>
      <c r="C77" s="9">
        <v>1</v>
      </c>
      <c r="D77" s="9">
        <v>0</v>
      </c>
      <c r="E77" s="8">
        <f xml:space="preserve"> SUM(Round01[[#This Row],[امتیاز نتیجه]:[امتیاز پاس گل]])</f>
        <v>2</v>
      </c>
    </row>
    <row r="78" spans="1:5" x14ac:dyDescent="0.25">
      <c r="A78" s="9">
        <v>5603</v>
      </c>
      <c r="B78" s="9">
        <v>1</v>
      </c>
      <c r="C78" s="9">
        <v>1</v>
      </c>
      <c r="D78" s="9">
        <v>0</v>
      </c>
      <c r="E78" s="8">
        <f xml:space="preserve"> SUM(Round01[[#This Row],[امتیاز نتیجه]:[امتیاز پاس گل]])</f>
        <v>2</v>
      </c>
    </row>
    <row r="79" spans="1:5" x14ac:dyDescent="0.25">
      <c r="A79" s="9">
        <v>29583</v>
      </c>
      <c r="B79" s="9">
        <v>1</v>
      </c>
      <c r="C79" s="9">
        <v>0</v>
      </c>
      <c r="D79" s="9">
        <v>1</v>
      </c>
      <c r="E79" s="8">
        <f xml:space="preserve"> SUM(Round01[[#This Row],[امتیاز نتیجه]:[امتیاز پاس گل]])</f>
        <v>2</v>
      </c>
    </row>
    <row r="80" spans="1:5" x14ac:dyDescent="0.25">
      <c r="A80" s="9">
        <v>26298</v>
      </c>
      <c r="B80" s="9">
        <v>1</v>
      </c>
      <c r="C80" s="9">
        <v>1</v>
      </c>
      <c r="D80" s="9">
        <v>0</v>
      </c>
      <c r="E80" s="8">
        <f xml:space="preserve"> SUM(Round01[[#This Row],[امتیاز نتیجه]:[امتیاز پاس گل]])</f>
        <v>2</v>
      </c>
    </row>
    <row r="81" spans="1:5" x14ac:dyDescent="0.25">
      <c r="A81" s="9">
        <v>28715</v>
      </c>
      <c r="B81" s="9">
        <v>1</v>
      </c>
      <c r="C81" s="9">
        <v>1</v>
      </c>
      <c r="D81" s="9">
        <v>0</v>
      </c>
      <c r="E81" s="8">
        <f xml:space="preserve"> SUM(Round01[[#This Row],[امتیاز نتیجه]:[امتیاز پاس گل]])</f>
        <v>2</v>
      </c>
    </row>
    <row r="82" spans="1:5" x14ac:dyDescent="0.25">
      <c r="A82" s="9">
        <v>18300</v>
      </c>
      <c r="B82" s="9">
        <v>1</v>
      </c>
      <c r="C82" s="9">
        <v>1</v>
      </c>
      <c r="D82" s="9">
        <v>0</v>
      </c>
      <c r="E82" s="8">
        <f xml:space="preserve"> SUM(Round01[[#This Row],[امتیاز نتیجه]:[امتیاز پاس گل]])</f>
        <v>2</v>
      </c>
    </row>
    <row r="83" spans="1:5" x14ac:dyDescent="0.25">
      <c r="A83" s="9">
        <v>29587</v>
      </c>
      <c r="B83" s="9">
        <v>1</v>
      </c>
      <c r="C83" s="9">
        <v>1</v>
      </c>
      <c r="D83" s="9">
        <v>0</v>
      </c>
      <c r="E83" s="8">
        <f xml:space="preserve"> SUM(Round01[[#This Row],[امتیاز نتیجه]:[امتیاز پاس گل]])</f>
        <v>2</v>
      </c>
    </row>
    <row r="84" spans="1:5" x14ac:dyDescent="0.25">
      <c r="A84" s="9">
        <v>28965</v>
      </c>
      <c r="B84" s="9">
        <v>1</v>
      </c>
      <c r="C84" s="9">
        <v>1</v>
      </c>
      <c r="D84" s="9">
        <v>0</v>
      </c>
      <c r="E84" s="8">
        <f xml:space="preserve"> SUM(Round01[[#This Row],[امتیاز نتیجه]:[امتیاز پاس گل]])</f>
        <v>2</v>
      </c>
    </row>
    <row r="85" spans="1:5" x14ac:dyDescent="0.25">
      <c r="A85" s="9">
        <v>22464</v>
      </c>
      <c r="B85" s="9">
        <v>1</v>
      </c>
      <c r="C85" s="9">
        <v>1</v>
      </c>
      <c r="D85" s="9">
        <v>0</v>
      </c>
      <c r="E85" s="8">
        <f xml:space="preserve"> SUM(Round01[[#This Row],[امتیاز نتیجه]:[امتیاز پاس گل]])</f>
        <v>2</v>
      </c>
    </row>
    <row r="86" spans="1:5" x14ac:dyDescent="0.25">
      <c r="A86" s="9">
        <v>27092</v>
      </c>
      <c r="B86" s="9">
        <v>1</v>
      </c>
      <c r="C86" s="9">
        <v>0</v>
      </c>
      <c r="D86" s="9">
        <v>0</v>
      </c>
      <c r="E86" s="8">
        <f xml:space="preserve"> SUM(Round01[[#This Row],[امتیاز نتیجه]:[امتیاز پاس گل]])</f>
        <v>1</v>
      </c>
    </row>
    <row r="87" spans="1:5" x14ac:dyDescent="0.25">
      <c r="A87" s="9">
        <v>18508</v>
      </c>
      <c r="B87" s="9">
        <v>1</v>
      </c>
      <c r="C87" s="9">
        <v>0</v>
      </c>
      <c r="D87" s="9">
        <v>0</v>
      </c>
      <c r="E87" s="8">
        <f xml:space="preserve"> SUM(Round01[[#This Row],[امتیاز نتیجه]:[امتیاز پاس گل]])</f>
        <v>1</v>
      </c>
    </row>
    <row r="88" spans="1:5" x14ac:dyDescent="0.25">
      <c r="A88" s="9">
        <v>11605</v>
      </c>
      <c r="B88" s="9">
        <v>1</v>
      </c>
      <c r="C88" s="9">
        <v>0</v>
      </c>
      <c r="D88" s="9">
        <v>0</v>
      </c>
      <c r="E88" s="8">
        <f xml:space="preserve"> SUM(Round01[[#This Row],[امتیاز نتیجه]:[امتیاز پاس گل]])</f>
        <v>1</v>
      </c>
    </row>
    <row r="89" spans="1:5" x14ac:dyDescent="0.25">
      <c r="A89" s="9">
        <v>2</v>
      </c>
      <c r="B89" s="9">
        <v>1</v>
      </c>
      <c r="C89" s="9">
        <v>0</v>
      </c>
      <c r="D89" s="9">
        <v>0</v>
      </c>
      <c r="E89" s="8">
        <f xml:space="preserve"> SUM(Round01[[#This Row],[امتیاز نتیجه]:[امتیاز پاس گل]])</f>
        <v>1</v>
      </c>
    </row>
    <row r="90" spans="1:5" x14ac:dyDescent="0.25">
      <c r="A90" s="9">
        <v>29543</v>
      </c>
      <c r="B90" s="9">
        <v>1</v>
      </c>
      <c r="C90" s="9">
        <v>0</v>
      </c>
      <c r="D90" s="9">
        <v>0</v>
      </c>
      <c r="E90" s="8">
        <f xml:space="preserve"> SUM(Round01[[#This Row],[امتیاز نتیجه]:[امتیاز پاس گل]])</f>
        <v>1</v>
      </c>
    </row>
    <row r="91" spans="1:5" x14ac:dyDescent="0.25">
      <c r="A91" s="9">
        <v>12882</v>
      </c>
      <c r="B91" s="9">
        <v>1</v>
      </c>
      <c r="C91" s="9">
        <v>0</v>
      </c>
      <c r="D91" s="9">
        <v>0</v>
      </c>
      <c r="E91" s="8">
        <f xml:space="preserve"> SUM(Round01[[#This Row],[امتیاز نتیجه]:[امتیاز پاس گل]])</f>
        <v>1</v>
      </c>
    </row>
    <row r="92" spans="1:5" x14ac:dyDescent="0.25">
      <c r="A92" s="9">
        <v>19186</v>
      </c>
      <c r="B92" s="9">
        <v>1</v>
      </c>
      <c r="C92" s="9">
        <v>0</v>
      </c>
      <c r="D92" s="9">
        <v>0</v>
      </c>
      <c r="E92" s="8">
        <f xml:space="preserve"> SUM(Round01[[#This Row],[امتیاز نتیجه]:[امتیاز پاس گل]])</f>
        <v>1</v>
      </c>
    </row>
    <row r="93" spans="1:5" x14ac:dyDescent="0.25">
      <c r="A93" s="9">
        <v>29571</v>
      </c>
      <c r="B93" s="9">
        <v>1</v>
      </c>
      <c r="C93" s="9">
        <v>0</v>
      </c>
      <c r="D93" s="9">
        <v>0</v>
      </c>
      <c r="E93" s="8">
        <f xml:space="preserve"> SUM(Round01[[#This Row],[امتیاز نتیجه]:[امتیاز پاس گل]])</f>
        <v>1</v>
      </c>
    </row>
    <row r="94" spans="1:5" x14ac:dyDescent="0.25">
      <c r="A94" s="9">
        <v>29554</v>
      </c>
      <c r="B94" s="9">
        <v>1</v>
      </c>
      <c r="C94" s="9">
        <v>0</v>
      </c>
      <c r="D94" s="9">
        <v>0</v>
      </c>
      <c r="E94" s="8">
        <f xml:space="preserve"> SUM(Round01[[#This Row],[امتیاز نتیجه]:[امتیاز پاس گل]])</f>
        <v>1</v>
      </c>
    </row>
    <row r="95" spans="1:5" x14ac:dyDescent="0.25">
      <c r="A95" s="1" t="s">
        <v>189</v>
      </c>
      <c r="E95" s="12">
        <f>SUBTOTAL(101,Round01[مجموع امتیاز])</f>
        <v>2.4086021505376345</v>
      </c>
    </row>
  </sheetData>
  <conditionalFormatting sqref="A1:A94 A96:A1048576">
    <cfRule type="duplicateValues" dxfId="241" priority="165"/>
  </conditionalFormatting>
  <conditionalFormatting sqref="A7">
    <cfRule type="duplicateValues" dxfId="240" priority="164"/>
  </conditionalFormatting>
  <conditionalFormatting sqref="A8">
    <cfRule type="duplicateValues" dxfId="239" priority="163"/>
  </conditionalFormatting>
  <conditionalFormatting sqref="A9">
    <cfRule type="duplicateValues" dxfId="238" priority="162"/>
  </conditionalFormatting>
  <conditionalFormatting sqref="A10">
    <cfRule type="duplicateValues" dxfId="237" priority="161"/>
  </conditionalFormatting>
  <conditionalFormatting sqref="A11">
    <cfRule type="duplicateValues" dxfId="236" priority="160"/>
  </conditionalFormatting>
  <conditionalFormatting sqref="A12">
    <cfRule type="duplicateValues" dxfId="235" priority="159"/>
  </conditionalFormatting>
  <conditionalFormatting sqref="A13">
    <cfRule type="duplicateValues" dxfId="234" priority="158"/>
  </conditionalFormatting>
  <conditionalFormatting sqref="A14">
    <cfRule type="duplicateValues" dxfId="233" priority="157"/>
  </conditionalFormatting>
  <conditionalFormatting sqref="A15">
    <cfRule type="duplicateValues" dxfId="232" priority="156"/>
  </conditionalFormatting>
  <conditionalFormatting sqref="A16">
    <cfRule type="duplicateValues" dxfId="231" priority="155"/>
  </conditionalFormatting>
  <conditionalFormatting sqref="A17">
    <cfRule type="duplicateValues" dxfId="230" priority="154"/>
  </conditionalFormatting>
  <conditionalFormatting sqref="A18">
    <cfRule type="duplicateValues" dxfId="229" priority="153"/>
  </conditionalFormatting>
  <conditionalFormatting sqref="A19">
    <cfRule type="duplicateValues" dxfId="228" priority="152"/>
  </conditionalFormatting>
  <conditionalFormatting sqref="A20">
    <cfRule type="duplicateValues" dxfId="227" priority="151"/>
  </conditionalFormatting>
  <conditionalFormatting sqref="A21">
    <cfRule type="duplicateValues" dxfId="226" priority="150"/>
  </conditionalFormatting>
  <conditionalFormatting sqref="A22">
    <cfRule type="duplicateValues" dxfId="225" priority="149"/>
  </conditionalFormatting>
  <conditionalFormatting sqref="A23">
    <cfRule type="duplicateValues" dxfId="224" priority="148"/>
  </conditionalFormatting>
  <conditionalFormatting sqref="A24">
    <cfRule type="duplicateValues" dxfId="223" priority="147"/>
  </conditionalFormatting>
  <conditionalFormatting sqref="A25">
    <cfRule type="duplicateValues" dxfId="222" priority="146"/>
  </conditionalFormatting>
  <conditionalFormatting sqref="A26">
    <cfRule type="duplicateValues" dxfId="221" priority="145"/>
  </conditionalFormatting>
  <conditionalFormatting sqref="A27">
    <cfRule type="duplicateValues" dxfId="220" priority="144"/>
  </conditionalFormatting>
  <conditionalFormatting sqref="A27">
    <cfRule type="duplicateValues" dxfId="219" priority="143"/>
  </conditionalFormatting>
  <conditionalFormatting sqref="A28">
    <cfRule type="duplicateValues" dxfId="218" priority="142"/>
  </conditionalFormatting>
  <conditionalFormatting sqref="A28">
    <cfRule type="duplicateValues" dxfId="217" priority="141"/>
  </conditionalFormatting>
  <conditionalFormatting sqref="A29">
    <cfRule type="duplicateValues" dxfId="216" priority="140"/>
  </conditionalFormatting>
  <conditionalFormatting sqref="A29">
    <cfRule type="duplicateValues" dxfId="215" priority="139"/>
  </conditionalFormatting>
  <conditionalFormatting sqref="A30">
    <cfRule type="duplicateValues" dxfId="214" priority="138"/>
  </conditionalFormatting>
  <conditionalFormatting sqref="A30">
    <cfRule type="duplicateValues" dxfId="213" priority="137"/>
  </conditionalFormatting>
  <conditionalFormatting sqref="A31">
    <cfRule type="duplicateValues" dxfId="212" priority="136"/>
  </conditionalFormatting>
  <conditionalFormatting sqref="A31">
    <cfRule type="duplicateValues" dxfId="211" priority="135"/>
  </conditionalFormatting>
  <conditionalFormatting sqref="A32">
    <cfRule type="duplicateValues" dxfId="210" priority="134"/>
  </conditionalFormatting>
  <conditionalFormatting sqref="A32">
    <cfRule type="duplicateValues" dxfId="209" priority="133"/>
  </conditionalFormatting>
  <conditionalFormatting sqref="A33">
    <cfRule type="duplicateValues" dxfId="208" priority="132"/>
  </conditionalFormatting>
  <conditionalFormatting sqref="A33">
    <cfRule type="duplicateValues" dxfId="207" priority="131"/>
  </conditionalFormatting>
  <conditionalFormatting sqref="A34">
    <cfRule type="duplicateValues" dxfId="206" priority="130"/>
  </conditionalFormatting>
  <conditionalFormatting sqref="A34">
    <cfRule type="duplicateValues" dxfId="205" priority="129"/>
  </conditionalFormatting>
  <conditionalFormatting sqref="A35">
    <cfRule type="duplicateValues" dxfId="204" priority="128"/>
  </conditionalFormatting>
  <conditionalFormatting sqref="A35">
    <cfRule type="duplicateValues" dxfId="203" priority="127"/>
  </conditionalFormatting>
  <conditionalFormatting sqref="A36:A46">
    <cfRule type="duplicateValues" dxfId="202" priority="126"/>
  </conditionalFormatting>
  <conditionalFormatting sqref="A36">
    <cfRule type="duplicateValues" dxfId="201" priority="125"/>
  </conditionalFormatting>
  <conditionalFormatting sqref="A37">
    <cfRule type="duplicateValues" dxfId="200" priority="124"/>
  </conditionalFormatting>
  <conditionalFormatting sqref="A38">
    <cfRule type="duplicateValues" dxfId="199" priority="123"/>
  </conditionalFormatting>
  <conditionalFormatting sqref="A38">
    <cfRule type="duplicateValues" dxfId="198" priority="122"/>
  </conditionalFormatting>
  <conditionalFormatting sqref="A39">
    <cfRule type="duplicateValues" dxfId="197" priority="121"/>
  </conditionalFormatting>
  <conditionalFormatting sqref="A39">
    <cfRule type="duplicateValues" dxfId="196" priority="120"/>
  </conditionalFormatting>
  <conditionalFormatting sqref="A40">
    <cfRule type="duplicateValues" dxfId="195" priority="119"/>
  </conditionalFormatting>
  <conditionalFormatting sqref="A40">
    <cfRule type="duplicateValues" dxfId="194" priority="118"/>
  </conditionalFormatting>
  <conditionalFormatting sqref="A41">
    <cfRule type="duplicateValues" dxfId="193" priority="117"/>
  </conditionalFormatting>
  <conditionalFormatting sqref="A41">
    <cfRule type="duplicateValues" dxfId="192" priority="116"/>
  </conditionalFormatting>
  <conditionalFormatting sqref="A42">
    <cfRule type="duplicateValues" dxfId="191" priority="115"/>
  </conditionalFormatting>
  <conditionalFormatting sqref="A42">
    <cfRule type="duplicateValues" dxfId="190" priority="114"/>
  </conditionalFormatting>
  <conditionalFormatting sqref="A43">
    <cfRule type="duplicateValues" dxfId="189" priority="113"/>
  </conditionalFormatting>
  <conditionalFormatting sqref="A43">
    <cfRule type="duplicateValues" dxfId="188" priority="112"/>
  </conditionalFormatting>
  <conditionalFormatting sqref="A44">
    <cfRule type="duplicateValues" dxfId="187" priority="111"/>
  </conditionalFormatting>
  <conditionalFormatting sqref="A44">
    <cfRule type="duplicateValues" dxfId="186" priority="110"/>
  </conditionalFormatting>
  <conditionalFormatting sqref="A45">
    <cfRule type="duplicateValues" dxfId="185" priority="109"/>
  </conditionalFormatting>
  <conditionalFormatting sqref="A45">
    <cfRule type="duplicateValues" dxfId="184" priority="108"/>
  </conditionalFormatting>
  <conditionalFormatting sqref="A46">
    <cfRule type="duplicateValues" dxfId="183" priority="107"/>
  </conditionalFormatting>
  <conditionalFormatting sqref="A46">
    <cfRule type="duplicateValues" dxfId="182" priority="106"/>
  </conditionalFormatting>
  <conditionalFormatting sqref="A47:A57">
    <cfRule type="duplicateValues" dxfId="181" priority="105"/>
  </conditionalFormatting>
  <conditionalFormatting sqref="A47">
    <cfRule type="duplicateValues" dxfId="180" priority="104"/>
  </conditionalFormatting>
  <conditionalFormatting sqref="A48">
    <cfRule type="duplicateValues" dxfId="179" priority="103"/>
  </conditionalFormatting>
  <conditionalFormatting sqref="A49">
    <cfRule type="duplicateValues" dxfId="178" priority="102"/>
  </conditionalFormatting>
  <conditionalFormatting sqref="A49">
    <cfRule type="duplicateValues" dxfId="177" priority="101"/>
  </conditionalFormatting>
  <conditionalFormatting sqref="A50">
    <cfRule type="duplicateValues" dxfId="176" priority="100"/>
  </conditionalFormatting>
  <conditionalFormatting sqref="A50">
    <cfRule type="duplicateValues" dxfId="175" priority="99"/>
  </conditionalFormatting>
  <conditionalFormatting sqref="A51">
    <cfRule type="duplicateValues" dxfId="174" priority="98"/>
  </conditionalFormatting>
  <conditionalFormatting sqref="A51">
    <cfRule type="duplicateValues" dxfId="173" priority="97"/>
  </conditionalFormatting>
  <conditionalFormatting sqref="A52">
    <cfRule type="duplicateValues" dxfId="172" priority="96"/>
  </conditionalFormatting>
  <conditionalFormatting sqref="A52">
    <cfRule type="duplicateValues" dxfId="171" priority="95"/>
  </conditionalFormatting>
  <conditionalFormatting sqref="A53">
    <cfRule type="duplicateValues" dxfId="170" priority="94"/>
  </conditionalFormatting>
  <conditionalFormatting sqref="A53">
    <cfRule type="duplicateValues" dxfId="169" priority="93"/>
  </conditionalFormatting>
  <conditionalFormatting sqref="A54">
    <cfRule type="duplicateValues" dxfId="168" priority="92"/>
  </conditionalFormatting>
  <conditionalFormatting sqref="A54">
    <cfRule type="duplicateValues" dxfId="167" priority="91"/>
  </conditionalFormatting>
  <conditionalFormatting sqref="A55">
    <cfRule type="duplicateValues" dxfId="166" priority="90"/>
  </conditionalFormatting>
  <conditionalFormatting sqref="A55">
    <cfRule type="duplicateValues" dxfId="165" priority="89"/>
  </conditionalFormatting>
  <conditionalFormatting sqref="A56">
    <cfRule type="duplicateValues" dxfId="164" priority="88"/>
  </conditionalFormatting>
  <conditionalFormatting sqref="A56">
    <cfRule type="duplicateValues" dxfId="163" priority="87"/>
  </conditionalFormatting>
  <conditionalFormatting sqref="A57">
    <cfRule type="duplicateValues" dxfId="162" priority="86"/>
  </conditionalFormatting>
  <conditionalFormatting sqref="A57">
    <cfRule type="duplicateValues" dxfId="161" priority="85"/>
  </conditionalFormatting>
  <conditionalFormatting sqref="A58:A68">
    <cfRule type="duplicateValues" dxfId="160" priority="84"/>
  </conditionalFormatting>
  <conditionalFormatting sqref="A58">
    <cfRule type="duplicateValues" dxfId="159" priority="83"/>
  </conditionalFormatting>
  <conditionalFormatting sqref="A59">
    <cfRule type="duplicateValues" dxfId="158" priority="82"/>
  </conditionalFormatting>
  <conditionalFormatting sqref="A60">
    <cfRule type="duplicateValues" dxfId="157" priority="81"/>
  </conditionalFormatting>
  <conditionalFormatting sqref="A60">
    <cfRule type="duplicateValues" dxfId="156" priority="80"/>
  </conditionalFormatting>
  <conditionalFormatting sqref="A61">
    <cfRule type="duplicateValues" dxfId="155" priority="79"/>
  </conditionalFormatting>
  <conditionalFormatting sqref="A61">
    <cfRule type="duplicateValues" dxfId="154" priority="78"/>
  </conditionalFormatting>
  <conditionalFormatting sqref="A62">
    <cfRule type="duplicateValues" dxfId="153" priority="77"/>
  </conditionalFormatting>
  <conditionalFormatting sqref="A62">
    <cfRule type="duplicateValues" dxfId="152" priority="76"/>
  </conditionalFormatting>
  <conditionalFormatting sqref="A63">
    <cfRule type="duplicateValues" dxfId="151" priority="75"/>
  </conditionalFormatting>
  <conditionalFormatting sqref="A63">
    <cfRule type="duplicateValues" dxfId="150" priority="74"/>
  </conditionalFormatting>
  <conditionalFormatting sqref="A64">
    <cfRule type="duplicateValues" dxfId="149" priority="73"/>
  </conditionalFormatting>
  <conditionalFormatting sqref="A64">
    <cfRule type="duplicateValues" dxfId="148" priority="72"/>
  </conditionalFormatting>
  <conditionalFormatting sqref="A65">
    <cfRule type="duplicateValues" dxfId="147" priority="71"/>
  </conditionalFormatting>
  <conditionalFormatting sqref="A65">
    <cfRule type="duplicateValues" dxfId="146" priority="70"/>
  </conditionalFormatting>
  <conditionalFormatting sqref="A66">
    <cfRule type="duplicateValues" dxfId="145" priority="69"/>
  </conditionalFormatting>
  <conditionalFormatting sqref="A66">
    <cfRule type="duplicateValues" dxfId="144" priority="68"/>
  </conditionalFormatting>
  <conditionalFormatting sqref="A67">
    <cfRule type="duplicateValues" dxfId="143" priority="67"/>
  </conditionalFormatting>
  <conditionalFormatting sqref="A67">
    <cfRule type="duplicateValues" dxfId="142" priority="66"/>
  </conditionalFormatting>
  <conditionalFormatting sqref="A68">
    <cfRule type="duplicateValues" dxfId="141" priority="65"/>
  </conditionalFormatting>
  <conditionalFormatting sqref="A68">
    <cfRule type="duplicateValues" dxfId="140" priority="64"/>
  </conditionalFormatting>
  <conditionalFormatting sqref="A69:A79">
    <cfRule type="duplicateValues" dxfId="139" priority="63"/>
  </conditionalFormatting>
  <conditionalFormatting sqref="A69">
    <cfRule type="duplicateValues" dxfId="138" priority="62"/>
  </conditionalFormatting>
  <conditionalFormatting sqref="A70">
    <cfRule type="duplicateValues" dxfId="137" priority="61"/>
  </conditionalFormatting>
  <conditionalFormatting sqref="A71">
    <cfRule type="duplicateValues" dxfId="136" priority="60"/>
  </conditionalFormatting>
  <conditionalFormatting sqref="A71">
    <cfRule type="duplicateValues" dxfId="135" priority="59"/>
  </conditionalFormatting>
  <conditionalFormatting sqref="A72">
    <cfRule type="duplicateValues" dxfId="134" priority="58"/>
  </conditionalFormatting>
  <conditionalFormatting sqref="A72">
    <cfRule type="duplicateValues" dxfId="133" priority="57"/>
  </conditionalFormatting>
  <conditionalFormatting sqref="A73">
    <cfRule type="duplicateValues" dxfId="132" priority="56"/>
  </conditionalFormatting>
  <conditionalFormatting sqref="A73">
    <cfRule type="duplicateValues" dxfId="131" priority="55"/>
  </conditionalFormatting>
  <conditionalFormatting sqref="A74">
    <cfRule type="duplicateValues" dxfId="130" priority="54"/>
  </conditionalFormatting>
  <conditionalFormatting sqref="A74">
    <cfRule type="duplicateValues" dxfId="129" priority="53"/>
  </conditionalFormatting>
  <conditionalFormatting sqref="A75">
    <cfRule type="duplicateValues" dxfId="128" priority="52"/>
  </conditionalFormatting>
  <conditionalFormatting sqref="A75">
    <cfRule type="duplicateValues" dxfId="127" priority="51"/>
  </conditionalFormatting>
  <conditionalFormatting sqref="A76">
    <cfRule type="duplicateValues" dxfId="126" priority="50"/>
  </conditionalFormatting>
  <conditionalFormatting sqref="A76">
    <cfRule type="duplicateValues" dxfId="125" priority="49"/>
  </conditionalFormatting>
  <conditionalFormatting sqref="A77">
    <cfRule type="duplicateValues" dxfId="124" priority="48"/>
  </conditionalFormatting>
  <conditionalFormatting sqref="A77">
    <cfRule type="duplicateValues" dxfId="123" priority="47"/>
  </conditionalFormatting>
  <conditionalFormatting sqref="A78">
    <cfRule type="duplicateValues" dxfId="122" priority="46"/>
  </conditionalFormatting>
  <conditionalFormatting sqref="A78">
    <cfRule type="duplicateValues" dxfId="121" priority="45"/>
  </conditionalFormatting>
  <conditionalFormatting sqref="A79">
    <cfRule type="duplicateValues" dxfId="120" priority="44"/>
  </conditionalFormatting>
  <conditionalFormatting sqref="A79">
    <cfRule type="duplicateValues" dxfId="119" priority="43"/>
  </conditionalFormatting>
  <conditionalFormatting sqref="A80:A90">
    <cfRule type="duplicateValues" dxfId="118" priority="42"/>
  </conditionalFormatting>
  <conditionalFormatting sqref="A80">
    <cfRule type="duplicateValues" dxfId="117" priority="41"/>
  </conditionalFormatting>
  <conditionalFormatting sqref="A81">
    <cfRule type="duplicateValues" dxfId="116" priority="40"/>
  </conditionalFormatting>
  <conditionalFormatting sqref="A82">
    <cfRule type="duplicateValues" dxfId="115" priority="39"/>
  </conditionalFormatting>
  <conditionalFormatting sqref="A82">
    <cfRule type="duplicateValues" dxfId="114" priority="38"/>
  </conditionalFormatting>
  <conditionalFormatting sqref="A83">
    <cfRule type="duplicateValues" dxfId="113" priority="37"/>
  </conditionalFormatting>
  <conditionalFormatting sqref="A83">
    <cfRule type="duplicateValues" dxfId="112" priority="36"/>
  </conditionalFormatting>
  <conditionalFormatting sqref="A84">
    <cfRule type="duplicateValues" dxfId="111" priority="35"/>
  </conditionalFormatting>
  <conditionalFormatting sqref="A84">
    <cfRule type="duplicateValues" dxfId="110" priority="34"/>
  </conditionalFormatting>
  <conditionalFormatting sqref="A85">
    <cfRule type="duplicateValues" dxfId="109" priority="33"/>
  </conditionalFormatting>
  <conditionalFormatting sqref="A85">
    <cfRule type="duplicateValues" dxfId="108" priority="32"/>
  </conditionalFormatting>
  <conditionalFormatting sqref="A86">
    <cfRule type="duplicateValues" dxfId="107" priority="31"/>
  </conditionalFormatting>
  <conditionalFormatting sqref="A86">
    <cfRule type="duplicateValues" dxfId="106" priority="30"/>
  </conditionalFormatting>
  <conditionalFormatting sqref="A87">
    <cfRule type="duplicateValues" dxfId="105" priority="29"/>
  </conditionalFormatting>
  <conditionalFormatting sqref="A87">
    <cfRule type="duplicateValues" dxfId="104" priority="28"/>
  </conditionalFormatting>
  <conditionalFormatting sqref="A88">
    <cfRule type="duplicateValues" dxfId="103" priority="27"/>
  </conditionalFormatting>
  <conditionalFormatting sqref="A88">
    <cfRule type="duplicateValues" dxfId="102" priority="26"/>
  </conditionalFormatting>
  <conditionalFormatting sqref="A89">
    <cfRule type="duplicateValues" dxfId="101" priority="25"/>
  </conditionalFormatting>
  <conditionalFormatting sqref="A89">
    <cfRule type="duplicateValues" dxfId="100" priority="24"/>
  </conditionalFormatting>
  <conditionalFormatting sqref="A90">
    <cfRule type="duplicateValues" dxfId="99" priority="23"/>
  </conditionalFormatting>
  <conditionalFormatting sqref="A90">
    <cfRule type="duplicateValues" dxfId="98" priority="22"/>
  </conditionalFormatting>
  <conditionalFormatting sqref="A91">
    <cfRule type="duplicateValues" dxfId="97" priority="20"/>
  </conditionalFormatting>
  <conditionalFormatting sqref="A92">
    <cfRule type="duplicateValues" dxfId="96" priority="19"/>
  </conditionalFormatting>
  <conditionalFormatting sqref="A93">
    <cfRule type="duplicateValues" dxfId="95" priority="18"/>
  </conditionalFormatting>
  <conditionalFormatting sqref="A93">
    <cfRule type="duplicateValues" dxfId="94" priority="17"/>
  </conditionalFormatting>
  <conditionalFormatting sqref="A94">
    <cfRule type="duplicateValues" dxfId="93" priority="16"/>
  </conditionalFormatting>
  <conditionalFormatting sqref="A94">
    <cfRule type="duplicateValues" dxfId="92" priority="15"/>
  </conditionalFormatting>
  <conditionalFormatting sqref="A91:A94">
    <cfRule type="duplicateValues" dxfId="91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4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27857</v>
      </c>
      <c r="B2" s="7">
        <v>1</v>
      </c>
      <c r="C2" s="7">
        <v>3</v>
      </c>
      <c r="D2" s="7">
        <v>1</v>
      </c>
      <c r="E2" s="8">
        <f xml:space="preserve"> SUM(Round19[[#This Row],[امتیاز نتیجه]:[امتیاز پاس گل]])</f>
        <v>5</v>
      </c>
    </row>
    <row r="3" spans="1:5" x14ac:dyDescent="0.25">
      <c r="A3" s="9">
        <v>2</v>
      </c>
      <c r="B3" s="9">
        <v>1</v>
      </c>
      <c r="C3" s="9">
        <v>3</v>
      </c>
      <c r="D3" s="9">
        <v>1</v>
      </c>
      <c r="E3" s="8">
        <f xml:space="preserve"> SUM(Round19[[#This Row],[امتیاز نتیجه]:[امتیاز پاس گل]])</f>
        <v>5</v>
      </c>
    </row>
    <row r="4" spans="1:5" x14ac:dyDescent="0.25">
      <c r="A4" s="9">
        <v>29571</v>
      </c>
      <c r="B4" s="9">
        <v>3</v>
      </c>
      <c r="C4" s="9">
        <v>1</v>
      </c>
      <c r="D4" s="9">
        <v>1</v>
      </c>
      <c r="E4" s="8">
        <f xml:space="preserve"> SUM(Round19[[#This Row],[امتیاز نتیجه]:[امتیاز پاس گل]])</f>
        <v>5</v>
      </c>
    </row>
    <row r="5" spans="1:5" x14ac:dyDescent="0.25">
      <c r="A5" s="9">
        <v>29446</v>
      </c>
      <c r="B5" s="9">
        <v>1</v>
      </c>
      <c r="C5" s="9">
        <v>2</v>
      </c>
      <c r="D5" s="9">
        <v>1</v>
      </c>
      <c r="E5" s="10">
        <f xml:space="preserve"> SUM(Round19[[#This Row],[امتیاز نتیجه]:[امتیاز پاس گل]])</f>
        <v>4</v>
      </c>
    </row>
    <row r="6" spans="1:5" x14ac:dyDescent="0.25">
      <c r="A6" s="9">
        <v>5914</v>
      </c>
      <c r="B6" s="9">
        <v>1</v>
      </c>
      <c r="C6" s="9">
        <v>2</v>
      </c>
      <c r="D6" s="9">
        <v>1</v>
      </c>
      <c r="E6" s="10">
        <f xml:space="preserve"> SUM(Round19[[#This Row],[امتیاز نتیجه]:[امتیاز پاس گل]])</f>
        <v>4</v>
      </c>
    </row>
    <row r="7" spans="1:5" x14ac:dyDescent="0.25">
      <c r="A7" s="9">
        <v>22881</v>
      </c>
      <c r="B7" s="9">
        <v>1</v>
      </c>
      <c r="C7" s="9">
        <v>2</v>
      </c>
      <c r="D7" s="9">
        <v>0</v>
      </c>
      <c r="E7" s="10">
        <f xml:space="preserve"> SUM(Round19[[#This Row],[امتیاز نتیجه]:[امتیاز پاس گل]])</f>
        <v>3</v>
      </c>
    </row>
    <row r="8" spans="1:5" x14ac:dyDescent="0.25">
      <c r="A8" s="9">
        <v>29611</v>
      </c>
      <c r="B8" s="9">
        <v>1</v>
      </c>
      <c r="C8" s="9">
        <v>2</v>
      </c>
      <c r="D8" s="9">
        <v>0</v>
      </c>
      <c r="E8" s="8">
        <f xml:space="preserve"> SUM(Round19[[#This Row],[امتیاز نتیجه]:[امتیاز پاس گل]])</f>
        <v>3</v>
      </c>
    </row>
    <row r="9" spans="1:5" x14ac:dyDescent="0.25">
      <c r="A9" s="9">
        <v>29587</v>
      </c>
      <c r="B9" s="9">
        <v>1</v>
      </c>
      <c r="C9" s="9">
        <v>2</v>
      </c>
      <c r="D9" s="9">
        <v>0</v>
      </c>
      <c r="E9" s="8">
        <f xml:space="preserve"> SUM(Round19[[#This Row],[امتیاز نتیجه]:[امتیاز پاس گل]])</f>
        <v>3</v>
      </c>
    </row>
    <row r="10" spans="1:5" x14ac:dyDescent="0.25">
      <c r="A10" s="9">
        <v>29543</v>
      </c>
      <c r="B10" s="9">
        <v>1</v>
      </c>
      <c r="C10" s="9">
        <v>2</v>
      </c>
      <c r="D10" s="9">
        <v>0</v>
      </c>
      <c r="E10" s="8">
        <f xml:space="preserve"> SUM(Round19[[#This Row],[امتیاز نتیجه]:[امتیاز پاس گل]])</f>
        <v>3</v>
      </c>
    </row>
    <row r="11" spans="1:5" x14ac:dyDescent="0.25">
      <c r="A11" s="9">
        <v>29676</v>
      </c>
      <c r="B11" s="9">
        <v>1</v>
      </c>
      <c r="C11" s="9">
        <v>2</v>
      </c>
      <c r="D11" s="9">
        <v>0</v>
      </c>
      <c r="E11" s="8">
        <f xml:space="preserve"> SUM(Round19[[#This Row],[امتیاز نتیجه]:[امتیاز پاس گل]])</f>
        <v>3</v>
      </c>
    </row>
    <row r="12" spans="1:5" x14ac:dyDescent="0.25">
      <c r="A12" s="9">
        <v>20722</v>
      </c>
      <c r="B12" s="9">
        <v>1</v>
      </c>
      <c r="C12" s="9">
        <v>2</v>
      </c>
      <c r="D12" s="9">
        <v>0</v>
      </c>
      <c r="E12" s="8">
        <f xml:space="preserve"> SUM(Round19[[#This Row],[امتیاز نتیجه]:[امتیاز پاس گل]])</f>
        <v>3</v>
      </c>
    </row>
    <row r="13" spans="1:5" x14ac:dyDescent="0.25">
      <c r="A13" s="9">
        <v>27427</v>
      </c>
      <c r="B13" s="9">
        <v>1</v>
      </c>
      <c r="C13" s="9">
        <v>2</v>
      </c>
      <c r="D13" s="9">
        <v>0</v>
      </c>
      <c r="E13" s="8">
        <f xml:space="preserve"> SUM(Round19[[#This Row],[امتیاز نتیجه]:[امتیاز پاس گل]])</f>
        <v>3</v>
      </c>
    </row>
    <row r="14" spans="1:5" x14ac:dyDescent="0.25">
      <c r="A14" s="9">
        <v>3564</v>
      </c>
      <c r="B14" s="9">
        <v>1</v>
      </c>
      <c r="C14" s="9">
        <v>2</v>
      </c>
      <c r="D14" s="9">
        <v>0</v>
      </c>
      <c r="E14" s="8">
        <f xml:space="preserve"> SUM(Round19[[#This Row],[امتیاز نتیجه]:[امتیاز پاس گل]])</f>
        <v>3</v>
      </c>
    </row>
    <row r="15" spans="1:5" x14ac:dyDescent="0.25">
      <c r="A15" s="9">
        <v>26482</v>
      </c>
      <c r="B15" s="9">
        <v>1</v>
      </c>
      <c r="C15" s="9">
        <v>2</v>
      </c>
      <c r="D15" s="9">
        <v>0</v>
      </c>
      <c r="E15" s="8">
        <f xml:space="preserve"> SUM(Round19[[#This Row],[امتیاز نتیجه]:[امتیاز پاس گل]])</f>
        <v>3</v>
      </c>
    </row>
    <row r="16" spans="1:5" x14ac:dyDescent="0.25">
      <c r="A16" s="9">
        <v>19364</v>
      </c>
      <c r="B16" s="9">
        <v>1</v>
      </c>
      <c r="C16" s="9">
        <v>2</v>
      </c>
      <c r="D16" s="9">
        <v>0</v>
      </c>
      <c r="E16" s="8">
        <f xml:space="preserve"> SUM(Round19[[#This Row],[امتیاز نتیجه]:[امتیاز پاس گل]])</f>
        <v>3</v>
      </c>
    </row>
    <row r="17" spans="1:5" x14ac:dyDescent="0.25">
      <c r="A17" s="9">
        <v>18508</v>
      </c>
      <c r="B17" s="9">
        <v>1</v>
      </c>
      <c r="C17" s="9">
        <v>1</v>
      </c>
      <c r="D17" s="9">
        <v>0</v>
      </c>
      <c r="E17" s="10">
        <f xml:space="preserve"> SUM(Round19[[#This Row],[امتیاز نتیجه]:[امتیاز پاس گل]])</f>
        <v>2</v>
      </c>
    </row>
    <row r="18" spans="1:5" x14ac:dyDescent="0.25">
      <c r="A18" s="9">
        <v>29675</v>
      </c>
      <c r="B18" s="9">
        <v>1</v>
      </c>
      <c r="C18" s="9">
        <v>1</v>
      </c>
      <c r="D18" s="9">
        <v>0</v>
      </c>
      <c r="E18" s="10">
        <f xml:space="preserve"> SUM(Round19[[#This Row],[امتیاز نتیجه]:[امتیاز پاس گل]])</f>
        <v>2</v>
      </c>
    </row>
    <row r="19" spans="1:5" x14ac:dyDescent="0.25">
      <c r="A19" s="9">
        <v>29536</v>
      </c>
      <c r="B19" s="9">
        <v>1</v>
      </c>
      <c r="C19" s="9">
        <v>1</v>
      </c>
      <c r="D19" s="9">
        <v>0</v>
      </c>
      <c r="E19" s="8">
        <f xml:space="preserve"> SUM(Round19[[#This Row],[امتیاز نتیجه]:[امتیاز پاس گل]])</f>
        <v>2</v>
      </c>
    </row>
    <row r="20" spans="1:5" x14ac:dyDescent="0.25">
      <c r="A20" s="9">
        <v>6557</v>
      </c>
      <c r="B20" s="9">
        <v>1</v>
      </c>
      <c r="C20" s="9">
        <v>1</v>
      </c>
      <c r="D20" s="9">
        <v>0</v>
      </c>
      <c r="E20" s="8">
        <f xml:space="preserve"> SUM(Round19[[#This Row],[امتیاز نتیجه]:[امتیاز پاس گل]])</f>
        <v>2</v>
      </c>
    </row>
    <row r="21" spans="1:5" x14ac:dyDescent="0.25">
      <c r="A21" s="9">
        <v>29560</v>
      </c>
      <c r="B21" s="9">
        <v>1</v>
      </c>
      <c r="C21" s="9">
        <v>1</v>
      </c>
      <c r="D21" s="9">
        <v>0</v>
      </c>
      <c r="E21" s="8">
        <f xml:space="preserve"> SUM(Round19[[#This Row],[امتیاز نتیجه]:[امتیاز پاس گل]])</f>
        <v>2</v>
      </c>
    </row>
    <row r="22" spans="1:5" x14ac:dyDescent="0.25">
      <c r="A22" s="9">
        <v>10809</v>
      </c>
      <c r="B22" s="9">
        <v>1</v>
      </c>
      <c r="C22" s="9">
        <v>1</v>
      </c>
      <c r="D22" s="9">
        <v>0</v>
      </c>
      <c r="E22" s="8">
        <f xml:space="preserve"> SUM(Round19[[#This Row],[امتیاز نتیجه]:[امتیاز پاس گل]])</f>
        <v>2</v>
      </c>
    </row>
    <row r="23" spans="1:5" x14ac:dyDescent="0.25">
      <c r="A23" s="9">
        <v>28604</v>
      </c>
      <c r="B23" s="9">
        <v>0</v>
      </c>
      <c r="C23" s="9">
        <v>2</v>
      </c>
      <c r="D23" s="9">
        <v>0</v>
      </c>
      <c r="E23" s="8">
        <f xml:space="preserve"> SUM(Round19[[#This Row],[امتیاز نتیجه]:[امتیاز پاس گل]])</f>
        <v>2</v>
      </c>
    </row>
    <row r="24" spans="1:5" x14ac:dyDescent="0.25">
      <c r="A24" s="9">
        <v>21822</v>
      </c>
      <c r="B24" s="9">
        <v>1</v>
      </c>
      <c r="C24" s="9">
        <v>1</v>
      </c>
      <c r="D24" s="9">
        <v>0</v>
      </c>
      <c r="E24" s="8">
        <f xml:space="preserve"> SUM(Round19[[#This Row],[امتیاز نتیجه]:[امتیاز پاس گل]])</f>
        <v>2</v>
      </c>
    </row>
    <row r="25" spans="1:5" x14ac:dyDescent="0.25">
      <c r="A25" s="9">
        <v>19663</v>
      </c>
      <c r="B25" s="9">
        <v>1</v>
      </c>
      <c r="C25" s="9">
        <v>1</v>
      </c>
      <c r="D25" s="9">
        <v>0</v>
      </c>
      <c r="E25" s="8">
        <f xml:space="preserve"> SUM(Round19[[#This Row],[امتیاز نتیجه]:[امتیاز پاس گل]])</f>
        <v>2</v>
      </c>
    </row>
    <row r="26" spans="1:5" x14ac:dyDescent="0.25">
      <c r="A26" s="9">
        <v>22089</v>
      </c>
      <c r="B26" s="9">
        <v>1</v>
      </c>
      <c r="C26" s="9">
        <v>1</v>
      </c>
      <c r="D26" s="9">
        <v>0</v>
      </c>
      <c r="E26" s="8">
        <f xml:space="preserve"> SUM(Round19[[#This Row],[امتیاز نتیجه]:[امتیاز پاس گل]])</f>
        <v>2</v>
      </c>
    </row>
    <row r="27" spans="1:5" x14ac:dyDescent="0.25">
      <c r="A27" s="9">
        <v>8142</v>
      </c>
      <c r="B27" s="9">
        <v>1</v>
      </c>
      <c r="C27" s="9">
        <v>0</v>
      </c>
      <c r="D27" s="9">
        <v>0</v>
      </c>
      <c r="E27" s="8">
        <f xml:space="preserve"> SUM(Round19[[#This Row],[امتیاز نتیجه]:[امتیاز پاس گل]])</f>
        <v>1</v>
      </c>
    </row>
    <row r="28" spans="1:5" x14ac:dyDescent="0.25">
      <c r="A28" s="9">
        <v>29542</v>
      </c>
      <c r="B28" s="9">
        <v>1</v>
      </c>
      <c r="C28" s="9">
        <v>0</v>
      </c>
      <c r="D28" s="9">
        <v>0</v>
      </c>
      <c r="E28" s="8">
        <f xml:space="preserve"> SUM(Round19[[#This Row],[امتیاز نتیجه]:[امتیاز پاس گل]])</f>
        <v>1</v>
      </c>
    </row>
    <row r="29" spans="1:5" x14ac:dyDescent="0.25">
      <c r="A29" s="9">
        <v>29687</v>
      </c>
      <c r="B29" s="9">
        <v>1</v>
      </c>
      <c r="C29" s="9">
        <v>0</v>
      </c>
      <c r="D29" s="9">
        <v>0</v>
      </c>
      <c r="E29" s="8">
        <f xml:space="preserve"> SUM(Round19[[#This Row],[امتیاز نتیجه]:[امتیاز پاس گل]])</f>
        <v>1</v>
      </c>
    </row>
    <row r="30" spans="1:5" x14ac:dyDescent="0.25">
      <c r="A30" s="9">
        <v>29593</v>
      </c>
      <c r="B30" s="9">
        <v>1</v>
      </c>
      <c r="C30" s="9">
        <v>0</v>
      </c>
      <c r="D30" s="9">
        <v>0</v>
      </c>
      <c r="E30" s="8">
        <f xml:space="preserve"> SUM(Round19[[#This Row],[امتیاز نتیجه]:[امتیاز پاس گل]])</f>
        <v>1</v>
      </c>
    </row>
    <row r="31" spans="1:5" x14ac:dyDescent="0.25">
      <c r="A31" s="9">
        <v>29490</v>
      </c>
      <c r="B31" s="9">
        <v>1</v>
      </c>
      <c r="C31" s="9">
        <v>0</v>
      </c>
      <c r="D31" s="9">
        <v>0</v>
      </c>
      <c r="E31" s="8">
        <f xml:space="preserve"> SUM(Round19[[#This Row],[امتیاز نتیجه]:[امتیاز پاس گل]])</f>
        <v>1</v>
      </c>
    </row>
    <row r="32" spans="1:5" x14ac:dyDescent="0.25">
      <c r="A32" s="9">
        <v>26298</v>
      </c>
      <c r="B32" s="9">
        <v>1</v>
      </c>
      <c r="C32" s="9">
        <v>0</v>
      </c>
      <c r="D32" s="9">
        <v>0</v>
      </c>
      <c r="E32" s="8">
        <f xml:space="preserve"> SUM(Round19[[#This Row],[امتیاز نتیجه]:[امتیاز پاس گل]])</f>
        <v>1</v>
      </c>
    </row>
    <row r="33" spans="1:5" ht="22.5" thickBot="1" x14ac:dyDescent="0.3">
      <c r="A33" s="9">
        <v>29566</v>
      </c>
      <c r="B33" s="9">
        <v>1</v>
      </c>
      <c r="C33" s="9">
        <v>0</v>
      </c>
      <c r="D33" s="9">
        <v>0</v>
      </c>
      <c r="E33" s="8">
        <f xml:space="preserve"> SUM(Round19[[#This Row],[امتیاز نتیجه]:[امتیاز پاس گل]])</f>
        <v>1</v>
      </c>
    </row>
    <row r="34" spans="1:5" ht="22.5" thickTop="1" x14ac:dyDescent="0.25">
      <c r="A34" s="14" t="s">
        <v>189</v>
      </c>
      <c r="B34" s="15"/>
      <c r="C34" s="15"/>
      <c r="D34" s="15"/>
      <c r="E34" s="13">
        <f>SUBTOTAL(101,Round19[مجموع امتیاز])</f>
        <v>2.5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26298</v>
      </c>
      <c r="B2" s="7">
        <v>1</v>
      </c>
      <c r="C2" s="7">
        <v>2</v>
      </c>
      <c r="D2" s="7">
        <v>1</v>
      </c>
      <c r="E2" s="8">
        <f xml:space="preserve"> SUM(Round20[[#This Row],[امتیاز نتیجه]:[امتیاز پاس گل]])</f>
        <v>4</v>
      </c>
    </row>
    <row r="3" spans="1:5" x14ac:dyDescent="0.25">
      <c r="A3" s="9">
        <v>25396</v>
      </c>
      <c r="B3" s="9">
        <v>1</v>
      </c>
      <c r="C3" s="9">
        <v>3</v>
      </c>
      <c r="D3" s="9">
        <v>0</v>
      </c>
      <c r="E3" s="8">
        <f xml:space="preserve"> SUM(Round20[[#This Row],[امتیاز نتیجه]:[امتیاز پاس گل]])</f>
        <v>4</v>
      </c>
    </row>
    <row r="4" spans="1:5" x14ac:dyDescent="0.25">
      <c r="A4" s="9">
        <v>20722</v>
      </c>
      <c r="B4" s="9">
        <v>0</v>
      </c>
      <c r="C4" s="9">
        <v>2</v>
      </c>
      <c r="D4" s="9">
        <v>2</v>
      </c>
      <c r="E4" s="8">
        <f xml:space="preserve"> SUM(Round20[[#This Row],[امتیاز نتیجه]:[امتیاز پاس گل]])</f>
        <v>4</v>
      </c>
    </row>
    <row r="5" spans="1:5" x14ac:dyDescent="0.25">
      <c r="A5" s="9">
        <v>24294</v>
      </c>
      <c r="B5" s="9">
        <v>1</v>
      </c>
      <c r="C5" s="9">
        <v>2</v>
      </c>
      <c r="D5" s="9">
        <v>0</v>
      </c>
      <c r="E5" s="8">
        <f xml:space="preserve"> SUM(Round20[[#This Row],[امتیاز نتیجه]:[امتیاز پاس گل]])</f>
        <v>3</v>
      </c>
    </row>
    <row r="6" spans="1:5" x14ac:dyDescent="0.25">
      <c r="A6" s="9">
        <v>29611</v>
      </c>
      <c r="B6" s="9">
        <v>1</v>
      </c>
      <c r="C6" s="9">
        <v>2</v>
      </c>
      <c r="D6" s="9">
        <v>0</v>
      </c>
      <c r="E6" s="8">
        <f xml:space="preserve"> SUM(Round20[[#This Row],[امتیاز نتیجه]:[امتیاز پاس گل]])</f>
        <v>3</v>
      </c>
    </row>
    <row r="7" spans="1:5" x14ac:dyDescent="0.25">
      <c r="A7" s="9">
        <v>26482</v>
      </c>
      <c r="B7" s="9">
        <v>1</v>
      </c>
      <c r="C7" s="9">
        <v>2</v>
      </c>
      <c r="D7" s="9">
        <v>0</v>
      </c>
      <c r="E7" s="8">
        <f xml:space="preserve"> SUM(Round20[[#This Row],[امتیاز نتیجه]:[امتیاز پاس گل]])</f>
        <v>3</v>
      </c>
    </row>
    <row r="8" spans="1:5" x14ac:dyDescent="0.25">
      <c r="A8" s="9">
        <v>2</v>
      </c>
      <c r="B8" s="9">
        <v>1</v>
      </c>
      <c r="C8" s="9">
        <v>0</v>
      </c>
      <c r="D8" s="9">
        <v>2</v>
      </c>
      <c r="E8" s="8">
        <f xml:space="preserve"> SUM(Round20[[#This Row],[امتیاز نتیجه]:[امتیاز پاس گل]])</f>
        <v>3</v>
      </c>
    </row>
    <row r="9" spans="1:5" x14ac:dyDescent="0.25">
      <c r="A9" s="9">
        <v>20270</v>
      </c>
      <c r="B9" s="9">
        <v>1</v>
      </c>
      <c r="C9" s="9">
        <v>2</v>
      </c>
      <c r="D9" s="9">
        <v>0</v>
      </c>
      <c r="E9" s="8">
        <f xml:space="preserve"> SUM(Round20[[#This Row],[امتیاز نتیجه]:[امتیاز پاس گل]])</f>
        <v>3</v>
      </c>
    </row>
    <row r="10" spans="1:5" x14ac:dyDescent="0.25">
      <c r="A10" s="9">
        <v>29593</v>
      </c>
      <c r="B10" s="9">
        <v>1</v>
      </c>
      <c r="C10" s="9">
        <v>2</v>
      </c>
      <c r="D10" s="9">
        <v>0</v>
      </c>
      <c r="E10" s="8">
        <f xml:space="preserve"> SUM(Round20[[#This Row],[امتیاز نتیجه]:[امتیاز پاس گل]])</f>
        <v>3</v>
      </c>
    </row>
    <row r="11" spans="1:5" x14ac:dyDescent="0.25">
      <c r="A11" s="9">
        <v>29676</v>
      </c>
      <c r="B11" s="9">
        <v>1</v>
      </c>
      <c r="C11" s="9">
        <v>2</v>
      </c>
      <c r="D11" s="9">
        <v>0</v>
      </c>
      <c r="E11" s="8">
        <f xml:space="preserve"> SUM(Round20[[#This Row],[امتیاز نتیجه]:[امتیاز پاس گل]])</f>
        <v>3</v>
      </c>
    </row>
    <row r="12" spans="1:5" x14ac:dyDescent="0.25">
      <c r="A12" s="9">
        <v>19663</v>
      </c>
      <c r="B12" s="9">
        <v>1</v>
      </c>
      <c r="C12" s="9">
        <v>1</v>
      </c>
      <c r="D12" s="9">
        <v>1</v>
      </c>
      <c r="E12" s="8">
        <f xml:space="preserve"> SUM(Round20[[#This Row],[امتیاز نتیجه]:[امتیاز پاس گل]])</f>
        <v>3</v>
      </c>
    </row>
    <row r="13" spans="1:5" x14ac:dyDescent="0.25">
      <c r="A13" s="9">
        <v>14987</v>
      </c>
      <c r="B13" s="9">
        <v>1</v>
      </c>
      <c r="C13" s="9">
        <v>1</v>
      </c>
      <c r="D13" s="9">
        <v>0</v>
      </c>
      <c r="E13" s="10">
        <f xml:space="preserve"> SUM(Round20[[#This Row],[امتیاز نتیجه]:[امتیاز پاس گل]])</f>
        <v>2</v>
      </c>
    </row>
    <row r="14" spans="1:5" x14ac:dyDescent="0.25">
      <c r="A14" s="9">
        <v>29690</v>
      </c>
      <c r="B14" s="9">
        <v>1</v>
      </c>
      <c r="C14" s="9">
        <v>1</v>
      </c>
      <c r="D14" s="9">
        <v>0</v>
      </c>
      <c r="E14" s="8">
        <f xml:space="preserve"> SUM(Round20[[#This Row],[امتیاز نتیجه]:[امتیاز پاس گل]])</f>
        <v>2</v>
      </c>
    </row>
    <row r="15" spans="1:5" x14ac:dyDescent="0.25">
      <c r="A15" s="9">
        <v>29678</v>
      </c>
      <c r="B15" s="9">
        <v>1</v>
      </c>
      <c r="C15" s="9">
        <v>1</v>
      </c>
      <c r="D15" s="9">
        <v>0</v>
      </c>
      <c r="E15" s="8">
        <f xml:space="preserve"> SUM(Round20[[#This Row],[امتیاز نتیجه]:[امتیاز پاس گل]])</f>
        <v>2</v>
      </c>
    </row>
    <row r="16" spans="1:5" x14ac:dyDescent="0.25">
      <c r="A16" s="9">
        <v>18508</v>
      </c>
      <c r="B16" s="9">
        <v>1</v>
      </c>
      <c r="C16" s="9">
        <v>1</v>
      </c>
      <c r="D16" s="9">
        <v>0</v>
      </c>
      <c r="E16" s="8">
        <f xml:space="preserve"> SUM(Round20[[#This Row],[امتیاز نتیجه]:[امتیاز پاس گل]])</f>
        <v>2</v>
      </c>
    </row>
    <row r="17" spans="1:5" x14ac:dyDescent="0.25">
      <c r="A17" s="9">
        <v>5914</v>
      </c>
      <c r="B17" s="9">
        <v>1</v>
      </c>
      <c r="C17" s="9">
        <v>1</v>
      </c>
      <c r="D17" s="9">
        <v>0</v>
      </c>
      <c r="E17" s="8">
        <f xml:space="preserve"> SUM(Round20[[#This Row],[امتیاز نتیجه]:[امتیاز پاس گل]])</f>
        <v>2</v>
      </c>
    </row>
    <row r="18" spans="1:5" x14ac:dyDescent="0.25">
      <c r="A18" s="9">
        <v>22881</v>
      </c>
      <c r="B18" s="9">
        <v>0</v>
      </c>
      <c r="C18" s="9">
        <v>2</v>
      </c>
      <c r="D18" s="9">
        <v>0</v>
      </c>
      <c r="E18" s="8">
        <f xml:space="preserve"> SUM(Round20[[#This Row],[امتیاز نتیجه]:[امتیاز پاس گل]])</f>
        <v>2</v>
      </c>
    </row>
    <row r="19" spans="1:5" x14ac:dyDescent="0.25">
      <c r="A19" s="9">
        <v>28604</v>
      </c>
      <c r="B19" s="9">
        <v>1</v>
      </c>
      <c r="C19" s="9">
        <v>1</v>
      </c>
      <c r="D19" s="9">
        <v>0</v>
      </c>
      <c r="E19" s="8">
        <f xml:space="preserve"> SUM(Round20[[#This Row],[امتیاز نتیجه]:[امتیاز پاس گل]])</f>
        <v>2</v>
      </c>
    </row>
    <row r="20" spans="1:5" x14ac:dyDescent="0.25">
      <c r="A20" s="9">
        <v>22089</v>
      </c>
      <c r="B20" s="9">
        <v>1</v>
      </c>
      <c r="C20" s="9">
        <v>0</v>
      </c>
      <c r="D20" s="9">
        <v>1</v>
      </c>
      <c r="E20" s="8">
        <f xml:space="preserve"> SUM(Round20[[#This Row],[امتیاز نتیجه]:[امتیاز پاس گل]])</f>
        <v>2</v>
      </c>
    </row>
    <row r="21" spans="1:5" x14ac:dyDescent="0.25">
      <c r="A21" s="9">
        <v>29536</v>
      </c>
      <c r="B21" s="9">
        <v>1</v>
      </c>
      <c r="C21" s="9">
        <v>1</v>
      </c>
      <c r="D21" s="9">
        <v>0</v>
      </c>
      <c r="E21" s="8">
        <f xml:space="preserve"> SUM(Round20[[#This Row],[امتیاز نتیجه]:[امتیاز پاس گل]])</f>
        <v>2</v>
      </c>
    </row>
    <row r="22" spans="1:5" x14ac:dyDescent="0.25">
      <c r="A22" s="9">
        <v>6557</v>
      </c>
      <c r="B22" s="9">
        <v>1</v>
      </c>
      <c r="C22" s="9">
        <v>1</v>
      </c>
      <c r="D22" s="9">
        <v>0</v>
      </c>
      <c r="E22" s="8">
        <f xml:space="preserve"> SUM(Round20[[#This Row],[امتیاز نتیجه]:[امتیاز پاس گل]])</f>
        <v>2</v>
      </c>
    </row>
    <row r="23" spans="1:5" x14ac:dyDescent="0.25">
      <c r="A23" s="9">
        <v>27427</v>
      </c>
      <c r="B23" s="9">
        <v>1</v>
      </c>
      <c r="C23" s="9">
        <v>1</v>
      </c>
      <c r="D23" s="9">
        <v>0</v>
      </c>
      <c r="E23" s="8">
        <f xml:space="preserve"> SUM(Round20[[#This Row],[امتیاز نتیجه]:[امتیاز پاس گل]])</f>
        <v>2</v>
      </c>
    </row>
    <row r="24" spans="1:5" x14ac:dyDescent="0.25">
      <c r="A24" s="9">
        <v>29566</v>
      </c>
      <c r="B24" s="9">
        <v>1</v>
      </c>
      <c r="C24" s="9">
        <v>1</v>
      </c>
      <c r="D24" s="9">
        <v>0</v>
      </c>
      <c r="E24" s="8">
        <f xml:space="preserve"> SUM(Round20[[#This Row],[امتیاز نتیجه]:[امتیاز پاس گل]])</f>
        <v>2</v>
      </c>
    </row>
    <row r="25" spans="1:5" x14ac:dyDescent="0.25">
      <c r="A25" s="9">
        <v>24450</v>
      </c>
      <c r="B25" s="9">
        <v>0</v>
      </c>
      <c r="C25" s="9">
        <v>1</v>
      </c>
      <c r="D25" s="9">
        <v>1</v>
      </c>
      <c r="E25" s="8">
        <f xml:space="preserve"> SUM(Round20[[#This Row],[امتیاز نتیجه]:[امتیاز پاس گل]])</f>
        <v>2</v>
      </c>
    </row>
    <row r="26" spans="1:5" x14ac:dyDescent="0.25">
      <c r="A26" s="9">
        <v>29629</v>
      </c>
      <c r="B26" s="9">
        <v>1</v>
      </c>
      <c r="C26" s="9">
        <v>1</v>
      </c>
      <c r="D26" s="9">
        <v>0</v>
      </c>
      <c r="E26" s="8">
        <f xml:space="preserve"> SUM(Round20[[#This Row],[امتیاز نتیجه]:[امتیاز پاس گل]])</f>
        <v>2</v>
      </c>
    </row>
    <row r="27" spans="1:5" x14ac:dyDescent="0.25">
      <c r="A27" s="9">
        <v>29547</v>
      </c>
      <c r="B27" s="9">
        <v>1</v>
      </c>
      <c r="C27" s="9">
        <v>0</v>
      </c>
      <c r="D27" s="9">
        <v>0</v>
      </c>
      <c r="E27" s="10">
        <f xml:space="preserve"> SUM(Round20[[#This Row],[امتیاز نتیجه]:[امتیاز پاس گل]])</f>
        <v>1</v>
      </c>
    </row>
    <row r="28" spans="1:5" x14ac:dyDescent="0.25">
      <c r="A28" s="9">
        <v>29492</v>
      </c>
      <c r="B28" s="9">
        <v>1</v>
      </c>
      <c r="C28" s="9">
        <v>0</v>
      </c>
      <c r="D28" s="9">
        <v>0</v>
      </c>
      <c r="E28" s="10">
        <f xml:space="preserve"> SUM(Round20[[#This Row],[امتیاز نتیجه]:[امتیاز پاس گل]])</f>
        <v>1</v>
      </c>
    </row>
    <row r="29" spans="1:5" x14ac:dyDescent="0.25">
      <c r="A29" s="9">
        <v>29560</v>
      </c>
      <c r="B29" s="9">
        <v>0</v>
      </c>
      <c r="C29" s="9">
        <v>1</v>
      </c>
      <c r="D29" s="9">
        <v>0</v>
      </c>
      <c r="E29" s="10">
        <f xml:space="preserve"> SUM(Round20[[#This Row],[امتیاز نتیجه]:[امتیاز پاس گل]])</f>
        <v>1</v>
      </c>
    </row>
    <row r="30" spans="1:5" x14ac:dyDescent="0.25">
      <c r="A30" s="9">
        <v>29543</v>
      </c>
      <c r="B30" s="9">
        <v>1</v>
      </c>
      <c r="C30" s="9">
        <v>0</v>
      </c>
      <c r="D30" s="9">
        <v>0</v>
      </c>
      <c r="E30" s="8">
        <f xml:space="preserve"> SUM(Round20[[#This Row],[امتیاز نتیجه]:[امتیاز پاس گل]])</f>
        <v>1</v>
      </c>
    </row>
    <row r="31" spans="1:5" x14ac:dyDescent="0.25">
      <c r="A31" s="9">
        <v>9207</v>
      </c>
      <c r="B31" s="9">
        <v>1</v>
      </c>
      <c r="C31" s="9">
        <v>0</v>
      </c>
      <c r="D31" s="9">
        <v>0</v>
      </c>
      <c r="E31" s="8">
        <f xml:space="preserve"> SUM(Round20[[#This Row],[امتیاز نتیجه]:[امتیاز پاس گل]])</f>
        <v>1</v>
      </c>
    </row>
    <row r="32" spans="1:5" x14ac:dyDescent="0.25">
      <c r="A32" s="9">
        <v>29410</v>
      </c>
      <c r="B32" s="9">
        <v>1</v>
      </c>
      <c r="C32" s="9">
        <v>0</v>
      </c>
      <c r="D32" s="9">
        <v>0</v>
      </c>
      <c r="E32" s="8">
        <f xml:space="preserve"> SUM(Round20[[#This Row],[امتیاز نتیجه]:[امتیاز پاس گل]])</f>
        <v>1</v>
      </c>
    </row>
    <row r="33" spans="1:5" x14ac:dyDescent="0.25">
      <c r="A33" s="9">
        <v>29662</v>
      </c>
      <c r="B33" s="9">
        <v>1</v>
      </c>
      <c r="C33" s="9">
        <v>0</v>
      </c>
      <c r="D33" s="9">
        <v>0</v>
      </c>
      <c r="E33" s="8">
        <f xml:space="preserve"> SUM(Round20[[#This Row],[امتیاز نتیجه]:[امتیاز پاس گل]])</f>
        <v>1</v>
      </c>
    </row>
    <row r="34" spans="1:5" x14ac:dyDescent="0.25">
      <c r="A34" s="9">
        <v>29709</v>
      </c>
      <c r="B34" s="9">
        <v>1</v>
      </c>
      <c r="C34" s="9">
        <v>0</v>
      </c>
      <c r="D34" s="9">
        <v>0</v>
      </c>
      <c r="E34" s="8">
        <f xml:space="preserve"> SUM(Round20[[#This Row],[امتیاز نتیجه]:[امتیاز پاس گل]])</f>
        <v>1</v>
      </c>
    </row>
    <row r="35" spans="1:5" x14ac:dyDescent="0.25">
      <c r="A35" s="9">
        <v>27054</v>
      </c>
      <c r="B35" s="9">
        <v>1</v>
      </c>
      <c r="C35" s="9">
        <v>0</v>
      </c>
      <c r="D35" s="9">
        <v>0</v>
      </c>
      <c r="E35" s="8">
        <f xml:space="preserve"> SUM(Round20[[#This Row],[امتیاز نتیجه]:[امتیاز پاس گل]])</f>
        <v>1</v>
      </c>
    </row>
    <row r="36" spans="1:5" x14ac:dyDescent="0.25">
      <c r="A36" s="9">
        <v>29446</v>
      </c>
      <c r="B36" s="9">
        <v>0</v>
      </c>
      <c r="C36" s="9">
        <v>1</v>
      </c>
      <c r="D36" s="9">
        <v>0</v>
      </c>
      <c r="E36" s="8">
        <f xml:space="preserve"> SUM(Round20[[#This Row],[امتیاز نتیجه]:[امتیاز پاس گل]])</f>
        <v>1</v>
      </c>
    </row>
    <row r="37" spans="1:5" x14ac:dyDescent="0.25">
      <c r="A37" s="9">
        <v>29427</v>
      </c>
      <c r="B37" s="9">
        <v>1</v>
      </c>
      <c r="C37" s="9">
        <v>0</v>
      </c>
      <c r="D37" s="9">
        <v>0</v>
      </c>
      <c r="E37" s="8">
        <f xml:space="preserve"> SUM(Round20[[#This Row],[امتیاز نتیجه]:[امتیاز پاس گل]])</f>
        <v>1</v>
      </c>
    </row>
    <row r="38" spans="1:5" x14ac:dyDescent="0.25">
      <c r="A38" s="9">
        <v>27857</v>
      </c>
      <c r="B38" s="9">
        <v>1</v>
      </c>
      <c r="C38" s="9">
        <v>0</v>
      </c>
      <c r="D38" s="9">
        <v>0</v>
      </c>
      <c r="E38" s="8">
        <f xml:space="preserve"> SUM(Round20[[#This Row],[امتیاز نتیجه]:[امتیاز پاس گل]])</f>
        <v>1</v>
      </c>
    </row>
    <row r="39" spans="1:5" x14ac:dyDescent="0.25">
      <c r="A39" s="9">
        <v>10809</v>
      </c>
      <c r="B39" s="9">
        <v>0</v>
      </c>
      <c r="C39" s="9">
        <v>1</v>
      </c>
      <c r="D39" s="9">
        <v>0</v>
      </c>
      <c r="E39" s="8">
        <f xml:space="preserve"> SUM(Round20[[#This Row],[امتیاز نتیجه]:[امتیاز پاس گل]])</f>
        <v>1</v>
      </c>
    </row>
    <row r="40" spans="1:5" x14ac:dyDescent="0.25">
      <c r="A40" s="9">
        <v>216</v>
      </c>
      <c r="B40" s="9">
        <v>0</v>
      </c>
      <c r="C40" s="9">
        <v>1</v>
      </c>
      <c r="D40" s="9">
        <v>0</v>
      </c>
      <c r="E40" s="8">
        <f xml:space="preserve"> SUM(Round20[[#This Row],[امتیاز نتیجه]:[امتیاز پاس گل]])</f>
        <v>1</v>
      </c>
    </row>
    <row r="41" spans="1:5" x14ac:dyDescent="0.25">
      <c r="A41" s="9">
        <v>29490</v>
      </c>
      <c r="B41" s="9">
        <v>1</v>
      </c>
      <c r="C41" s="9">
        <v>0</v>
      </c>
      <c r="D41" s="9">
        <v>0</v>
      </c>
      <c r="E41" s="8">
        <f xml:space="preserve"> SUM(Round20[[#This Row],[امتیاز نتیجه]:[امتیاز پاس گل]])</f>
        <v>1</v>
      </c>
    </row>
    <row r="42" spans="1:5" x14ac:dyDescent="0.25">
      <c r="A42" s="9">
        <v>8142</v>
      </c>
      <c r="B42" s="9">
        <v>1</v>
      </c>
      <c r="C42" s="9">
        <v>0</v>
      </c>
      <c r="D42" s="9">
        <v>0</v>
      </c>
      <c r="E42" s="8">
        <f xml:space="preserve"> SUM(Round20[[#This Row],[امتیاز نتیجه]:[امتیاز پاس گل]])</f>
        <v>1</v>
      </c>
    </row>
    <row r="43" spans="1:5" x14ac:dyDescent="0.25">
      <c r="A43" s="9">
        <v>9399</v>
      </c>
      <c r="B43" s="9">
        <v>1</v>
      </c>
      <c r="C43" s="9">
        <v>0</v>
      </c>
      <c r="D43" s="9">
        <v>0</v>
      </c>
      <c r="E43" s="8">
        <f xml:space="preserve"> SUM(Round20[[#This Row],[امتیاز نتیجه]:[امتیاز پاس گل]])</f>
        <v>1</v>
      </c>
    </row>
    <row r="44" spans="1:5" x14ac:dyDescent="0.25">
      <c r="A44" s="9">
        <v>19364</v>
      </c>
      <c r="B44" s="9">
        <v>1</v>
      </c>
      <c r="C44" s="9">
        <v>0</v>
      </c>
      <c r="D44" s="9">
        <v>0</v>
      </c>
      <c r="E44" s="8">
        <f xml:space="preserve"> SUM(Round20[[#This Row],[امتیاز نتیجه]:[امتیاز پاس گل]])</f>
        <v>1</v>
      </c>
    </row>
    <row r="45" spans="1:5" x14ac:dyDescent="0.25">
      <c r="A45" s="9">
        <v>8922</v>
      </c>
      <c r="B45" s="9">
        <v>1</v>
      </c>
      <c r="C45" s="9">
        <v>0</v>
      </c>
      <c r="D45" s="9">
        <v>0</v>
      </c>
      <c r="E45" s="8">
        <f xml:space="preserve"> SUM(Round20[[#This Row],[امتیاز نتیجه]:[امتیاز پاس گل]])</f>
        <v>1</v>
      </c>
    </row>
    <row r="46" spans="1:5" x14ac:dyDescent="0.25">
      <c r="A46" s="9">
        <v>29525</v>
      </c>
      <c r="B46" s="9">
        <v>1</v>
      </c>
      <c r="C46" s="9">
        <v>0</v>
      </c>
      <c r="D46" s="9">
        <v>0</v>
      </c>
      <c r="E46" s="8">
        <f xml:space="preserve"> SUM(Round20[[#This Row],[امتیاز نتیجه]:[امتیاز پاس گل]])</f>
        <v>1</v>
      </c>
    </row>
    <row r="47" spans="1:5" x14ac:dyDescent="0.25">
      <c r="A47" s="9">
        <v>3564</v>
      </c>
      <c r="B47" s="9">
        <v>0</v>
      </c>
      <c r="C47" s="9">
        <v>1</v>
      </c>
      <c r="D47" s="9">
        <v>0</v>
      </c>
      <c r="E47" s="8">
        <f xml:space="preserve"> SUM(Round20[[#This Row],[امتیاز نتیجه]:[امتیاز پاس گل]])</f>
        <v>1</v>
      </c>
    </row>
    <row r="48" spans="1:5" x14ac:dyDescent="0.25">
      <c r="A48" s="9">
        <v>29587</v>
      </c>
      <c r="B48" s="9">
        <v>1</v>
      </c>
      <c r="C48" s="9">
        <v>0</v>
      </c>
      <c r="D48" s="9">
        <v>0</v>
      </c>
      <c r="E48" s="8">
        <f xml:space="preserve"> SUM(Round20[[#This Row],[امتیاز نتیجه]:[امتیاز پاس گل]])</f>
        <v>1</v>
      </c>
    </row>
    <row r="49" spans="1:5" x14ac:dyDescent="0.25">
      <c r="A49" s="9">
        <v>29782</v>
      </c>
      <c r="B49" s="9">
        <v>1</v>
      </c>
      <c r="C49" s="9">
        <v>0</v>
      </c>
      <c r="D49" s="9">
        <v>0</v>
      </c>
      <c r="E49" s="8">
        <f xml:space="preserve"> SUM(Round20[[#This Row],[امتیاز نتیجه]:[امتیاز پاس گل]])</f>
        <v>1</v>
      </c>
    </row>
    <row r="50" spans="1:5" x14ac:dyDescent="0.25">
      <c r="A50" s="9">
        <v>21822</v>
      </c>
      <c r="B50" s="9">
        <v>0</v>
      </c>
      <c r="C50" s="9">
        <v>1</v>
      </c>
      <c r="D50" s="9">
        <v>0</v>
      </c>
      <c r="E50" s="8">
        <f xml:space="preserve"> SUM(Round20[[#This Row],[امتیاز نتیجه]:[امتیاز پاس گل]])</f>
        <v>1</v>
      </c>
    </row>
    <row r="51" spans="1:5" x14ac:dyDescent="0.25">
      <c r="A51" s="9">
        <v>11047</v>
      </c>
      <c r="B51" s="9">
        <v>1</v>
      </c>
      <c r="C51" s="9">
        <v>0</v>
      </c>
      <c r="D51" s="9">
        <v>0</v>
      </c>
      <c r="E51" s="8">
        <f xml:space="preserve"> SUM(Round20[[#This Row],[امتیاز نتیجه]:[امتیاز پاس گل]])</f>
        <v>1</v>
      </c>
    </row>
    <row r="52" spans="1:5" x14ac:dyDescent="0.25">
      <c r="A52" s="9">
        <v>17142</v>
      </c>
      <c r="B52" s="9">
        <v>1</v>
      </c>
      <c r="C52" s="9">
        <v>0</v>
      </c>
      <c r="D52" s="9">
        <v>0</v>
      </c>
      <c r="E52" s="8">
        <f xml:space="preserve"> SUM(Round20[[#This Row],[امتیاز نتیجه]:[امتیاز پاس گل]])</f>
        <v>1</v>
      </c>
    </row>
    <row r="53" spans="1:5" x14ac:dyDescent="0.25">
      <c r="A53" s="9">
        <v>29687</v>
      </c>
      <c r="B53" s="9">
        <v>0</v>
      </c>
      <c r="C53" s="9">
        <v>0</v>
      </c>
      <c r="D53" s="9">
        <v>0</v>
      </c>
      <c r="E53" s="10">
        <f xml:space="preserve"> SUM(Round20[[#This Row],[امتیاز نتیجه]:[امتیاز پاس گل]])</f>
        <v>0</v>
      </c>
    </row>
    <row r="54" spans="1:5" x14ac:dyDescent="0.25">
      <c r="A54" s="9">
        <v>20581</v>
      </c>
      <c r="B54" s="9">
        <v>0</v>
      </c>
      <c r="C54" s="9">
        <v>0</v>
      </c>
      <c r="D54" s="9">
        <v>0</v>
      </c>
      <c r="E54" s="8">
        <f xml:space="preserve"> SUM(Round20[[#This Row],[امتیاز نتیجه]:[امتیاز پاس گل]])</f>
        <v>0</v>
      </c>
    </row>
    <row r="55" spans="1:5" x14ac:dyDescent="0.25">
      <c r="A55" s="9">
        <v>27225</v>
      </c>
      <c r="B55" s="9">
        <v>0</v>
      </c>
      <c r="C55" s="9">
        <v>0</v>
      </c>
      <c r="D55" s="9">
        <v>0</v>
      </c>
      <c r="E55" s="8">
        <f xml:space="preserve"> SUM(Round20[[#This Row],[امتیاز نتیجه]:[امتیاز پاس گل]])</f>
        <v>0</v>
      </c>
    </row>
    <row r="56" spans="1:5" x14ac:dyDescent="0.25">
      <c r="A56" s="9">
        <v>27285</v>
      </c>
      <c r="B56" s="9">
        <v>0</v>
      </c>
      <c r="C56" s="9">
        <v>0</v>
      </c>
      <c r="D56" s="9">
        <v>0</v>
      </c>
      <c r="E56" s="8">
        <f xml:space="preserve"> SUM(Round20[[#This Row],[امتیاز نتیجه]:[امتیاز پاس گل]])</f>
        <v>0</v>
      </c>
    </row>
    <row r="57" spans="1:5" ht="22.5" thickBot="1" x14ac:dyDescent="0.3">
      <c r="A57" s="9">
        <v>8946</v>
      </c>
      <c r="B57" s="9">
        <v>0</v>
      </c>
      <c r="C57" s="9">
        <v>0</v>
      </c>
      <c r="D57" s="9">
        <v>0</v>
      </c>
      <c r="E57" s="8">
        <f xml:space="preserve"> SUM(Round20[[#This Row],[امتیاز نتیجه]:[امتیاز پاس گل]])</f>
        <v>0</v>
      </c>
    </row>
    <row r="58" spans="1:5" ht="22.5" thickTop="1" x14ac:dyDescent="0.25">
      <c r="A58" s="14" t="s">
        <v>189</v>
      </c>
      <c r="B58" s="15"/>
      <c r="C58" s="15"/>
      <c r="D58" s="15"/>
      <c r="E58" s="13">
        <f>SUBTOTAL(101,Round20[مجموع امتیاز])</f>
        <v>1.6071428571428572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24923</v>
      </c>
      <c r="B2" s="7">
        <v>5</v>
      </c>
      <c r="C2" s="7">
        <v>1</v>
      </c>
      <c r="D2" s="7">
        <v>0</v>
      </c>
      <c r="E2" s="8">
        <f xml:space="preserve"> SUM(Round21[[#This Row],[امتیاز نتیجه]:[امتیاز پاس گل]])</f>
        <v>6</v>
      </c>
    </row>
    <row r="3" spans="1:5" x14ac:dyDescent="0.25">
      <c r="A3" s="9">
        <v>2</v>
      </c>
      <c r="B3" s="9">
        <v>3</v>
      </c>
      <c r="C3" s="9">
        <v>2</v>
      </c>
      <c r="D3" s="9">
        <v>0</v>
      </c>
      <c r="E3" s="8">
        <f xml:space="preserve"> SUM(Round21[[#This Row],[امتیاز نتیجه]:[امتیاز پاس گل]])</f>
        <v>5</v>
      </c>
    </row>
    <row r="4" spans="1:5" x14ac:dyDescent="0.25">
      <c r="A4" s="9">
        <v>29446</v>
      </c>
      <c r="B4" s="9">
        <v>1</v>
      </c>
      <c r="C4" s="9">
        <v>2</v>
      </c>
      <c r="D4" s="9">
        <v>1</v>
      </c>
      <c r="E4" s="10">
        <f xml:space="preserve"> SUM(Round21[[#This Row],[امتیاز نتیجه]:[امتیاز پاس گل]])</f>
        <v>4</v>
      </c>
    </row>
    <row r="5" spans="1:5" x14ac:dyDescent="0.25">
      <c r="A5" s="9">
        <v>16187</v>
      </c>
      <c r="B5" s="9">
        <v>3</v>
      </c>
      <c r="C5" s="9">
        <v>1</v>
      </c>
      <c r="D5" s="9">
        <v>0</v>
      </c>
      <c r="E5" s="10">
        <f xml:space="preserve"> SUM(Round21[[#This Row],[امتیاز نتیجه]:[امتیاز پاس گل]])</f>
        <v>4</v>
      </c>
    </row>
    <row r="6" spans="1:5" x14ac:dyDescent="0.25">
      <c r="A6" s="9">
        <v>18508</v>
      </c>
      <c r="B6" s="9">
        <v>1</v>
      </c>
      <c r="C6" s="9">
        <v>2</v>
      </c>
      <c r="D6" s="9">
        <v>1</v>
      </c>
      <c r="E6" s="8">
        <f xml:space="preserve"> SUM(Round21[[#This Row],[امتیاز نتیجه]:[امتیاز پاس گل]])</f>
        <v>4</v>
      </c>
    </row>
    <row r="7" spans="1:5" x14ac:dyDescent="0.25">
      <c r="A7" s="9">
        <v>29687</v>
      </c>
      <c r="B7" s="9">
        <v>1</v>
      </c>
      <c r="C7" s="9">
        <v>2</v>
      </c>
      <c r="D7" s="9">
        <v>0</v>
      </c>
      <c r="E7" s="10">
        <f xml:space="preserve"> SUM(Round21[[#This Row],[امتیاز نتیجه]:[امتیاز پاس گل]])</f>
        <v>3</v>
      </c>
    </row>
    <row r="8" spans="1:5" x14ac:dyDescent="0.25">
      <c r="A8" s="9">
        <v>29560</v>
      </c>
      <c r="B8" s="9">
        <v>1</v>
      </c>
      <c r="C8" s="9">
        <v>2</v>
      </c>
      <c r="D8" s="9">
        <v>0</v>
      </c>
      <c r="E8" s="10">
        <f xml:space="preserve"> SUM(Round21[[#This Row],[امتیاز نتیجه]:[امتیاز پاس گل]])</f>
        <v>3</v>
      </c>
    </row>
    <row r="9" spans="1:5" x14ac:dyDescent="0.25">
      <c r="A9" s="9">
        <v>29678</v>
      </c>
      <c r="B9" s="9">
        <v>1</v>
      </c>
      <c r="C9" s="9">
        <v>2</v>
      </c>
      <c r="D9" s="9">
        <v>0</v>
      </c>
      <c r="E9" s="10">
        <f xml:space="preserve"> SUM(Round21[[#This Row],[امتیاز نتیجه]:[امتیاز پاس گل]])</f>
        <v>3</v>
      </c>
    </row>
    <row r="10" spans="1:5" x14ac:dyDescent="0.25">
      <c r="A10" s="9">
        <v>29490</v>
      </c>
      <c r="B10" s="9">
        <v>1</v>
      </c>
      <c r="C10" s="9">
        <v>1</v>
      </c>
      <c r="D10" s="9">
        <v>1</v>
      </c>
      <c r="E10" s="8">
        <f xml:space="preserve"> SUM(Round21[[#This Row],[امتیاز نتیجه]:[امتیاز پاس گل]])</f>
        <v>3</v>
      </c>
    </row>
    <row r="11" spans="1:5" x14ac:dyDescent="0.25">
      <c r="A11" s="9">
        <v>20722</v>
      </c>
      <c r="B11" s="9">
        <v>1</v>
      </c>
      <c r="C11" s="9">
        <v>2</v>
      </c>
      <c r="D11" s="9">
        <v>0</v>
      </c>
      <c r="E11" s="8">
        <f xml:space="preserve"> SUM(Round21[[#This Row],[امتیاز نتیجه]:[امتیاز پاس گل]])</f>
        <v>3</v>
      </c>
    </row>
    <row r="12" spans="1:5" x14ac:dyDescent="0.25">
      <c r="A12" s="9">
        <v>25396</v>
      </c>
      <c r="B12" s="9">
        <v>1</v>
      </c>
      <c r="C12" s="9">
        <v>1</v>
      </c>
      <c r="D12" s="9">
        <v>1</v>
      </c>
      <c r="E12" s="8">
        <f xml:space="preserve"> SUM(Round21[[#This Row],[امتیاز نتیجه]:[امتیاز پاس گل]])</f>
        <v>3</v>
      </c>
    </row>
    <row r="13" spans="1:5" x14ac:dyDescent="0.25">
      <c r="A13" s="9">
        <v>29782</v>
      </c>
      <c r="B13" s="9">
        <v>1</v>
      </c>
      <c r="C13" s="9">
        <v>1</v>
      </c>
      <c r="D13" s="9">
        <v>1</v>
      </c>
      <c r="E13" s="8">
        <f xml:space="preserve"> SUM(Round21[[#This Row],[امتیاز نتیجه]:[امتیاز پاس گل]])</f>
        <v>3</v>
      </c>
    </row>
    <row r="14" spans="1:5" x14ac:dyDescent="0.25">
      <c r="A14" s="9">
        <v>19364</v>
      </c>
      <c r="B14" s="9">
        <v>1</v>
      </c>
      <c r="C14" s="9">
        <v>2</v>
      </c>
      <c r="D14" s="9">
        <v>0</v>
      </c>
      <c r="E14" s="8">
        <f xml:space="preserve"> SUM(Round21[[#This Row],[امتیاز نتیجه]:[امتیاز پاس گل]])</f>
        <v>3</v>
      </c>
    </row>
    <row r="15" spans="1:5" x14ac:dyDescent="0.25">
      <c r="A15" s="9">
        <v>10809</v>
      </c>
      <c r="B15" s="9">
        <v>1</v>
      </c>
      <c r="C15" s="9">
        <v>1</v>
      </c>
      <c r="D15" s="9">
        <v>0</v>
      </c>
      <c r="E15" s="8">
        <f xml:space="preserve"> SUM(Round21[[#This Row],[امتیاز نتیجه]:[امتیاز پاس گل]])</f>
        <v>2</v>
      </c>
    </row>
    <row r="16" spans="1:5" x14ac:dyDescent="0.25">
      <c r="A16" s="9">
        <v>8142</v>
      </c>
      <c r="B16" s="9">
        <v>1</v>
      </c>
      <c r="C16" s="9">
        <v>1</v>
      </c>
      <c r="D16" s="9">
        <v>0</v>
      </c>
      <c r="E16" s="8">
        <f xml:space="preserve"> SUM(Round21[[#This Row],[امتیاز نتیجه]:[امتیاز پاس گل]])</f>
        <v>2</v>
      </c>
    </row>
    <row r="17" spans="1:5" x14ac:dyDescent="0.25">
      <c r="A17" s="9">
        <v>19663</v>
      </c>
      <c r="B17" s="9">
        <v>1</v>
      </c>
      <c r="C17" s="9">
        <v>1</v>
      </c>
      <c r="D17" s="9">
        <v>0</v>
      </c>
      <c r="E17" s="8">
        <f xml:space="preserve"> SUM(Round21[[#This Row],[امتیاز نتیجه]:[امتیاز پاس گل]])</f>
        <v>2</v>
      </c>
    </row>
    <row r="18" spans="1:5" x14ac:dyDescent="0.25">
      <c r="A18" s="9">
        <v>29611</v>
      </c>
      <c r="B18" s="9">
        <v>1</v>
      </c>
      <c r="C18" s="9">
        <v>1</v>
      </c>
      <c r="D18" s="9">
        <v>0</v>
      </c>
      <c r="E18" s="8">
        <f xml:space="preserve"> SUM(Round21[[#This Row],[امتیاز نتیجه]:[امتیاز پاس گل]])</f>
        <v>2</v>
      </c>
    </row>
    <row r="19" spans="1:5" x14ac:dyDescent="0.25">
      <c r="A19" s="9">
        <v>5914</v>
      </c>
      <c r="B19" s="9">
        <v>1</v>
      </c>
      <c r="C19" s="9">
        <v>1</v>
      </c>
      <c r="D19" s="9">
        <v>0</v>
      </c>
      <c r="E19" s="8">
        <f xml:space="preserve"> SUM(Round21[[#This Row],[امتیاز نتیجه]:[امتیاز پاس گل]])</f>
        <v>2</v>
      </c>
    </row>
    <row r="20" spans="1:5" x14ac:dyDescent="0.25">
      <c r="A20" s="9">
        <v>24294</v>
      </c>
      <c r="B20" s="9">
        <v>1</v>
      </c>
      <c r="C20" s="9">
        <v>0</v>
      </c>
      <c r="D20" s="9">
        <v>1</v>
      </c>
      <c r="E20" s="8">
        <f xml:space="preserve"> SUM(Round21[[#This Row],[امتیاز نتیجه]:[امتیاز پاس گل]])</f>
        <v>2</v>
      </c>
    </row>
    <row r="21" spans="1:5" x14ac:dyDescent="0.25">
      <c r="A21" s="9">
        <v>9207</v>
      </c>
      <c r="B21" s="9">
        <v>1</v>
      </c>
      <c r="C21" s="9">
        <v>1</v>
      </c>
      <c r="D21" s="9">
        <v>0</v>
      </c>
      <c r="E21" s="8">
        <f xml:space="preserve"> SUM(Round21[[#This Row],[امتیاز نتیجه]:[امتیاز پاس گل]])</f>
        <v>2</v>
      </c>
    </row>
    <row r="22" spans="1:5" x14ac:dyDescent="0.25">
      <c r="A22" s="9">
        <v>27427</v>
      </c>
      <c r="B22" s="9">
        <v>1</v>
      </c>
      <c r="C22" s="9">
        <v>1</v>
      </c>
      <c r="D22" s="9">
        <v>0</v>
      </c>
      <c r="E22" s="8">
        <f xml:space="preserve"> SUM(Round21[[#This Row],[امتیاز نتیجه]:[امتیاز پاس گل]])</f>
        <v>2</v>
      </c>
    </row>
    <row r="23" spans="1:5" x14ac:dyDescent="0.25">
      <c r="A23" s="9">
        <v>29571</v>
      </c>
      <c r="B23" s="9">
        <v>1</v>
      </c>
      <c r="C23" s="9">
        <v>1</v>
      </c>
      <c r="D23" s="9">
        <v>0</v>
      </c>
      <c r="E23" s="8">
        <f xml:space="preserve"> SUM(Round21[[#This Row],[امتیاز نتیجه]:[امتیاز پاس گل]])</f>
        <v>2</v>
      </c>
    </row>
    <row r="24" spans="1:5" x14ac:dyDescent="0.25">
      <c r="A24" s="9">
        <v>6557</v>
      </c>
      <c r="B24" s="9">
        <v>1</v>
      </c>
      <c r="C24" s="9">
        <v>1</v>
      </c>
      <c r="D24" s="9">
        <v>0</v>
      </c>
      <c r="E24" s="8">
        <f xml:space="preserve"> SUM(Round21[[#This Row],[امتیاز نتیجه]:[امتیاز پاس گل]])</f>
        <v>2</v>
      </c>
    </row>
    <row r="25" spans="1:5" x14ac:dyDescent="0.25">
      <c r="A25" s="9">
        <v>10809</v>
      </c>
      <c r="B25" s="9">
        <v>1</v>
      </c>
      <c r="C25" s="9">
        <v>1</v>
      </c>
      <c r="D25" s="9">
        <v>0</v>
      </c>
      <c r="E25" s="8">
        <f xml:space="preserve"> SUM(Round21[[#This Row],[امتیاز نتیجه]:[امتیاز پاس گل]])</f>
        <v>2</v>
      </c>
    </row>
    <row r="26" spans="1:5" x14ac:dyDescent="0.25">
      <c r="A26" s="9">
        <v>24450</v>
      </c>
      <c r="B26" s="9">
        <v>1</v>
      </c>
      <c r="C26" s="9">
        <v>1</v>
      </c>
      <c r="D26" s="9">
        <v>0</v>
      </c>
      <c r="E26" s="8">
        <f xml:space="preserve"> SUM(Round21[[#This Row],[امتیاز نتیجه]:[امتیاز پاس گل]])</f>
        <v>2</v>
      </c>
    </row>
    <row r="27" spans="1:5" x14ac:dyDescent="0.25">
      <c r="A27" s="9">
        <v>26482</v>
      </c>
      <c r="B27" s="9">
        <v>1</v>
      </c>
      <c r="C27" s="9">
        <v>1</v>
      </c>
      <c r="D27" s="9">
        <v>0</v>
      </c>
      <c r="E27" s="8">
        <f xml:space="preserve"> SUM(Round21[[#This Row],[امتیاز نتیجه]:[امتیاز پاس گل]])</f>
        <v>2</v>
      </c>
    </row>
    <row r="28" spans="1:5" x14ac:dyDescent="0.25">
      <c r="A28" s="9">
        <v>8946</v>
      </c>
      <c r="B28" s="9">
        <v>1</v>
      </c>
      <c r="C28" s="9">
        <v>1</v>
      </c>
      <c r="D28" s="9">
        <v>0</v>
      </c>
      <c r="E28" s="8">
        <f xml:space="preserve"> SUM(Round21[[#This Row],[امتیاز نتیجه]:[امتیاز پاس گل]])</f>
        <v>2</v>
      </c>
    </row>
    <row r="29" spans="1:5" x14ac:dyDescent="0.25">
      <c r="A29" s="9">
        <v>29566</v>
      </c>
      <c r="B29" s="9">
        <v>1</v>
      </c>
      <c r="C29" s="9">
        <v>1</v>
      </c>
      <c r="D29" s="9">
        <v>0</v>
      </c>
      <c r="E29" s="8">
        <f xml:space="preserve"> SUM(Round21[[#This Row],[امتیاز نتیجه]:[امتیاز پاس گل]])</f>
        <v>2</v>
      </c>
    </row>
    <row r="30" spans="1:5" x14ac:dyDescent="0.25">
      <c r="A30" s="9">
        <v>22089</v>
      </c>
      <c r="B30" s="9">
        <v>1</v>
      </c>
      <c r="C30" s="9">
        <v>1</v>
      </c>
      <c r="D30" s="9">
        <v>0</v>
      </c>
      <c r="E30" s="8">
        <f xml:space="preserve"> SUM(Round21[[#This Row],[امتیاز نتیجه]:[امتیاز پاس گل]])</f>
        <v>2</v>
      </c>
    </row>
    <row r="31" spans="1:5" x14ac:dyDescent="0.25">
      <c r="A31" s="9">
        <v>29536</v>
      </c>
      <c r="B31" s="9">
        <v>1</v>
      </c>
      <c r="C31" s="9">
        <v>0</v>
      </c>
      <c r="D31" s="9">
        <v>0</v>
      </c>
      <c r="E31" s="8">
        <f xml:space="preserve"> SUM(Round21[[#This Row],[امتیاز نتیجه]:[امتیاز پاس گل]])</f>
        <v>1</v>
      </c>
    </row>
    <row r="32" spans="1:5" x14ac:dyDescent="0.25">
      <c r="A32" s="9">
        <v>13808</v>
      </c>
      <c r="B32" s="9">
        <v>1</v>
      </c>
      <c r="C32" s="9">
        <v>0</v>
      </c>
      <c r="D32" s="9">
        <v>0</v>
      </c>
      <c r="E32" s="8">
        <f xml:space="preserve"> SUM(Round21[[#This Row],[امتیاز نتیجه]:[امتیاز پاس گل]])</f>
        <v>1</v>
      </c>
    </row>
    <row r="33" spans="1:5" x14ac:dyDescent="0.25">
      <c r="A33" s="9">
        <v>29525</v>
      </c>
      <c r="B33" s="9">
        <v>1</v>
      </c>
      <c r="C33" s="9">
        <v>0</v>
      </c>
      <c r="D33" s="9">
        <v>0</v>
      </c>
      <c r="E33" s="8">
        <f xml:space="preserve"> SUM(Round21[[#This Row],[امتیاز نتیجه]:[امتیاز پاس گل]])</f>
        <v>1</v>
      </c>
    </row>
    <row r="34" spans="1:5" x14ac:dyDescent="0.25">
      <c r="A34" s="9">
        <v>22881</v>
      </c>
      <c r="B34" s="9">
        <v>1</v>
      </c>
      <c r="C34" s="9">
        <v>0</v>
      </c>
      <c r="D34" s="9">
        <v>0</v>
      </c>
      <c r="E34" s="8">
        <f xml:space="preserve"> SUM(Round21[[#This Row],[امتیاز نتیجه]:[امتیاز پاس گل]])</f>
        <v>1</v>
      </c>
    </row>
    <row r="35" spans="1:5" x14ac:dyDescent="0.25">
      <c r="A35" s="9">
        <v>27857</v>
      </c>
      <c r="B35" s="9">
        <v>1</v>
      </c>
      <c r="C35" s="9">
        <v>0</v>
      </c>
      <c r="D35" s="9">
        <v>0</v>
      </c>
      <c r="E35" s="8">
        <f xml:space="preserve"> SUM(Round21[[#This Row],[امتیاز نتیجه]:[امتیاز پاس گل]])</f>
        <v>1</v>
      </c>
    </row>
    <row r="36" spans="1:5" x14ac:dyDescent="0.25">
      <c r="A36" s="9">
        <v>21822</v>
      </c>
      <c r="B36" s="9">
        <v>1</v>
      </c>
      <c r="C36" s="9">
        <v>0</v>
      </c>
      <c r="D36" s="9">
        <v>0</v>
      </c>
      <c r="E36" s="8">
        <f xml:space="preserve"> SUM(Round21[[#This Row],[امتیاز نتیجه]:[امتیاز پاس گل]])</f>
        <v>1</v>
      </c>
    </row>
    <row r="37" spans="1:5" x14ac:dyDescent="0.25">
      <c r="A37" s="9">
        <v>29587</v>
      </c>
      <c r="B37" s="9">
        <v>1</v>
      </c>
      <c r="C37" s="9">
        <v>0</v>
      </c>
      <c r="D37" s="9">
        <v>0</v>
      </c>
      <c r="E37" s="8">
        <f xml:space="preserve"> SUM(Round21[[#This Row],[امتیاز نتیجه]:[امتیاز پاس گل]])</f>
        <v>1</v>
      </c>
    </row>
    <row r="38" spans="1:5" x14ac:dyDescent="0.25">
      <c r="A38" s="9">
        <v>29543</v>
      </c>
      <c r="B38" s="9">
        <v>1</v>
      </c>
      <c r="C38" s="9">
        <v>0</v>
      </c>
      <c r="D38" s="9">
        <v>0</v>
      </c>
      <c r="E38" s="8">
        <f xml:space="preserve"> SUM(Round21[[#This Row],[امتیاز نتیجه]:[امتیاز پاس گل]])</f>
        <v>1</v>
      </c>
    </row>
    <row r="39" spans="1:5" x14ac:dyDescent="0.25">
      <c r="A39" s="9">
        <v>3564</v>
      </c>
      <c r="B39" s="9">
        <v>1</v>
      </c>
      <c r="C39" s="9">
        <v>0</v>
      </c>
      <c r="D39" s="9">
        <v>0</v>
      </c>
      <c r="E39" s="8">
        <f xml:space="preserve"> SUM(Round21[[#This Row],[امتیاز نتیجه]:[امتیاز پاس گل]])</f>
        <v>1</v>
      </c>
    </row>
    <row r="40" spans="1:5" x14ac:dyDescent="0.25">
      <c r="A40" s="9">
        <v>18430</v>
      </c>
      <c r="B40" s="9">
        <v>1</v>
      </c>
      <c r="C40" s="9">
        <v>0</v>
      </c>
      <c r="D40" s="9">
        <v>0</v>
      </c>
      <c r="E40" s="8">
        <f xml:space="preserve"> SUM(Round21[[#This Row],[امتیاز نتیجه]:[امتیاز پاس گل]])</f>
        <v>1</v>
      </c>
    </row>
    <row r="41" spans="1:5" x14ac:dyDescent="0.25">
      <c r="A41" s="9">
        <v>26298</v>
      </c>
      <c r="B41" s="9">
        <v>1</v>
      </c>
      <c r="C41" s="9">
        <v>0</v>
      </c>
      <c r="D41" s="9">
        <v>0</v>
      </c>
      <c r="E41" s="8">
        <f xml:space="preserve"> SUM(Round21[[#This Row],[امتیاز نتیجه]:[امتیاز پاس گل]])</f>
        <v>1</v>
      </c>
    </row>
    <row r="42" spans="1:5" ht="22.5" thickBot="1" x14ac:dyDescent="0.3">
      <c r="A42" s="9">
        <v>28535</v>
      </c>
      <c r="B42" s="9">
        <v>1</v>
      </c>
      <c r="C42" s="9">
        <v>0</v>
      </c>
      <c r="D42" s="9">
        <v>0</v>
      </c>
      <c r="E42" s="8">
        <f xml:space="preserve"> SUM(Round21[[#This Row],[امتیاز نتیجه]:[امتیاز پاس گل]])</f>
        <v>1</v>
      </c>
    </row>
    <row r="43" spans="1:5" ht="22.5" thickTop="1" x14ac:dyDescent="0.25">
      <c r="A43" s="14" t="s">
        <v>189</v>
      </c>
      <c r="B43" s="15"/>
      <c r="C43" s="15"/>
      <c r="D43" s="15"/>
      <c r="E43" s="13">
        <f>SUBTOTAL(101,Round21[مجموع امتیاز])</f>
        <v>2.2195121951219514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29629</v>
      </c>
      <c r="B2" s="7">
        <v>5</v>
      </c>
      <c r="C2" s="7">
        <v>3</v>
      </c>
      <c r="D2" s="7">
        <v>1</v>
      </c>
      <c r="E2" s="8">
        <f xml:space="preserve"> SUM(Round22[[#This Row],[امتیاز نتیجه]:[امتیاز پاس گل]])</f>
        <v>9</v>
      </c>
    </row>
    <row r="3" spans="1:5" x14ac:dyDescent="0.25">
      <c r="A3" s="9">
        <v>6557</v>
      </c>
      <c r="B3" s="9">
        <v>5</v>
      </c>
      <c r="C3" s="9">
        <v>3</v>
      </c>
      <c r="D3" s="9">
        <v>0</v>
      </c>
      <c r="E3" s="8">
        <f xml:space="preserve"> SUM(Round22[[#This Row],[امتیاز نتیجه]:[امتیاز پاس گل]])</f>
        <v>8</v>
      </c>
    </row>
    <row r="4" spans="1:5" x14ac:dyDescent="0.25">
      <c r="A4" s="9">
        <v>10809</v>
      </c>
      <c r="B4" s="9">
        <v>5</v>
      </c>
      <c r="C4" s="9">
        <v>1</v>
      </c>
      <c r="D4" s="9">
        <v>1</v>
      </c>
      <c r="E4" s="10">
        <f xml:space="preserve"> SUM(Round22[[#This Row],[امتیاز نتیجه]:[امتیاز پاس گل]])</f>
        <v>7</v>
      </c>
    </row>
    <row r="5" spans="1:5" x14ac:dyDescent="0.25">
      <c r="A5" s="9">
        <v>29536</v>
      </c>
      <c r="B5" s="9">
        <v>5</v>
      </c>
      <c r="C5" s="9">
        <v>1</v>
      </c>
      <c r="D5" s="9">
        <v>1</v>
      </c>
      <c r="E5" s="8">
        <f xml:space="preserve"> SUM(Round22[[#This Row],[امتیاز نتیجه]:[امتیاز پاس گل]])</f>
        <v>7</v>
      </c>
    </row>
    <row r="6" spans="1:5" x14ac:dyDescent="0.25">
      <c r="A6" s="9">
        <v>29560</v>
      </c>
      <c r="B6" s="9">
        <v>5</v>
      </c>
      <c r="C6" s="9">
        <v>1</v>
      </c>
      <c r="D6" s="9">
        <v>0</v>
      </c>
      <c r="E6" s="10">
        <f xml:space="preserve"> SUM(Round22[[#This Row],[امتیاز نتیجه]:[امتیاز پاس گل]])</f>
        <v>6</v>
      </c>
    </row>
    <row r="7" spans="1:5" x14ac:dyDescent="0.25">
      <c r="A7" s="9">
        <v>5914</v>
      </c>
      <c r="B7" s="9">
        <v>5</v>
      </c>
      <c r="C7" s="9">
        <v>1</v>
      </c>
      <c r="D7" s="9">
        <v>0</v>
      </c>
      <c r="E7" s="10">
        <f xml:space="preserve"> SUM(Round22[[#This Row],[امتیاز نتیجه]:[امتیاز پاس گل]])</f>
        <v>6</v>
      </c>
    </row>
    <row r="8" spans="1:5" x14ac:dyDescent="0.25">
      <c r="A8" s="9">
        <v>27427</v>
      </c>
      <c r="B8" s="9">
        <v>5</v>
      </c>
      <c r="C8" s="9">
        <v>1</v>
      </c>
      <c r="D8" s="9">
        <v>0</v>
      </c>
      <c r="E8" s="8">
        <f xml:space="preserve"> SUM(Round22[[#This Row],[امتیاز نتیجه]:[امتیاز پاس گل]])</f>
        <v>6</v>
      </c>
    </row>
    <row r="9" spans="1:5" x14ac:dyDescent="0.25">
      <c r="A9" s="9">
        <v>19663</v>
      </c>
      <c r="B9" s="9">
        <v>5</v>
      </c>
      <c r="C9" s="9">
        <v>1</v>
      </c>
      <c r="D9" s="9">
        <v>0</v>
      </c>
      <c r="E9" s="8">
        <f xml:space="preserve"> SUM(Round22[[#This Row],[امتیاز نتیجه]:[امتیاز پاس گل]])</f>
        <v>6</v>
      </c>
    </row>
    <row r="10" spans="1:5" x14ac:dyDescent="0.25">
      <c r="A10" s="9">
        <v>26482</v>
      </c>
      <c r="B10" s="9">
        <v>5</v>
      </c>
      <c r="C10" s="9">
        <v>1</v>
      </c>
      <c r="D10" s="9">
        <v>0</v>
      </c>
      <c r="E10" s="8">
        <f xml:space="preserve"> SUM(Round22[[#This Row],[امتیاز نتیجه]:[امتیاز پاس گل]])</f>
        <v>6</v>
      </c>
    </row>
    <row r="11" spans="1:5" x14ac:dyDescent="0.25">
      <c r="A11" s="9">
        <v>29800</v>
      </c>
      <c r="B11" s="9">
        <v>5</v>
      </c>
      <c r="C11" s="9">
        <v>0</v>
      </c>
      <c r="D11" s="9">
        <v>0</v>
      </c>
      <c r="E11" s="8">
        <f xml:space="preserve"> SUM(Round22[[#This Row],[امتیاز نتیجه]:[امتیاز پاس گل]])</f>
        <v>5</v>
      </c>
    </row>
    <row r="12" spans="1:5" x14ac:dyDescent="0.25">
      <c r="A12" s="9">
        <v>26298</v>
      </c>
      <c r="B12" s="9">
        <v>5</v>
      </c>
      <c r="C12" s="9">
        <v>0</v>
      </c>
      <c r="D12" s="9">
        <v>0</v>
      </c>
      <c r="E12" s="8">
        <f xml:space="preserve"> SUM(Round22[[#This Row],[امتیاز نتیجه]:[امتیاز پاس گل]])</f>
        <v>5</v>
      </c>
    </row>
    <row r="13" spans="1:5" x14ac:dyDescent="0.25">
      <c r="A13" s="9">
        <v>22089</v>
      </c>
      <c r="B13" s="9">
        <v>5</v>
      </c>
      <c r="C13" s="9">
        <v>0</v>
      </c>
      <c r="D13" s="9">
        <v>0</v>
      </c>
      <c r="E13" s="8">
        <f xml:space="preserve"> SUM(Round22[[#This Row],[امتیاز نتیجه]:[امتیاز پاس گل]])</f>
        <v>5</v>
      </c>
    </row>
    <row r="14" spans="1:5" x14ac:dyDescent="0.25">
      <c r="A14" s="9">
        <v>19364</v>
      </c>
      <c r="B14" s="9">
        <v>1</v>
      </c>
      <c r="C14" s="9">
        <v>3</v>
      </c>
      <c r="D14" s="9">
        <v>0</v>
      </c>
      <c r="E14" s="8">
        <f xml:space="preserve"> SUM(Round22[[#This Row],[امتیاز نتیجه]:[امتیاز پاس گل]])</f>
        <v>4</v>
      </c>
    </row>
    <row r="15" spans="1:5" x14ac:dyDescent="0.25">
      <c r="A15" s="9">
        <v>2</v>
      </c>
      <c r="B15" s="9">
        <v>1</v>
      </c>
      <c r="C15" s="9">
        <v>1</v>
      </c>
      <c r="D15" s="9">
        <v>1</v>
      </c>
      <c r="E15" s="8">
        <f xml:space="preserve"> SUM(Round22[[#This Row],[امتیاز نتیجه]:[امتیاز پاس گل]])</f>
        <v>3</v>
      </c>
    </row>
    <row r="16" spans="1:5" x14ac:dyDescent="0.25">
      <c r="A16" s="9">
        <v>29587</v>
      </c>
      <c r="B16" s="9">
        <v>1</v>
      </c>
      <c r="C16" s="9">
        <v>1</v>
      </c>
      <c r="D16" s="9">
        <v>1</v>
      </c>
      <c r="E16" s="8">
        <f xml:space="preserve"> SUM(Round22[[#This Row],[امتیاز نتیجه]:[امتیاز پاس گل]])</f>
        <v>3</v>
      </c>
    </row>
    <row r="17" spans="1:5" x14ac:dyDescent="0.25">
      <c r="A17" s="9">
        <v>18508</v>
      </c>
      <c r="B17" s="9">
        <v>1</v>
      </c>
      <c r="C17" s="9">
        <v>1</v>
      </c>
      <c r="D17" s="9">
        <v>1</v>
      </c>
      <c r="E17" s="8">
        <f xml:space="preserve"> SUM(Round22[[#This Row],[امتیاز نتیجه]:[امتیاز پاس گل]])</f>
        <v>3</v>
      </c>
    </row>
    <row r="18" spans="1:5" x14ac:dyDescent="0.25">
      <c r="A18" s="9">
        <v>22881</v>
      </c>
      <c r="B18" s="9">
        <v>1</v>
      </c>
      <c r="C18" s="9">
        <v>1</v>
      </c>
      <c r="D18" s="9">
        <v>0</v>
      </c>
      <c r="E18" s="10">
        <f xml:space="preserve"> SUM(Round22[[#This Row],[امتیاز نتیجه]:[امتیاز پاس گل]])</f>
        <v>2</v>
      </c>
    </row>
    <row r="19" spans="1:5" x14ac:dyDescent="0.25">
      <c r="A19" s="9">
        <v>29490</v>
      </c>
      <c r="B19" s="9">
        <v>1</v>
      </c>
      <c r="C19" s="9">
        <v>1</v>
      </c>
      <c r="D19" s="9">
        <v>0</v>
      </c>
      <c r="E19" s="8">
        <f xml:space="preserve"> SUM(Round22[[#This Row],[امتیاز نتیجه]:[امتیاز پاس گل]])</f>
        <v>2</v>
      </c>
    </row>
    <row r="20" spans="1:5" x14ac:dyDescent="0.25">
      <c r="A20" s="9">
        <v>18430</v>
      </c>
      <c r="B20" s="9">
        <v>1</v>
      </c>
      <c r="C20" s="9">
        <v>1</v>
      </c>
      <c r="D20" s="9">
        <v>0</v>
      </c>
      <c r="E20" s="8">
        <f xml:space="preserve"> SUM(Round22[[#This Row],[امتیاز نتیجه]:[امتیاز پاس گل]])</f>
        <v>2</v>
      </c>
    </row>
    <row r="21" spans="1:5" x14ac:dyDescent="0.25">
      <c r="A21" s="9">
        <v>27857</v>
      </c>
      <c r="B21" s="9">
        <v>1</v>
      </c>
      <c r="C21" s="9">
        <v>1</v>
      </c>
      <c r="D21" s="9">
        <v>0</v>
      </c>
      <c r="E21" s="8">
        <f xml:space="preserve"> SUM(Round22[[#This Row],[امتیاز نتیجه]:[امتیاز پاس گل]])</f>
        <v>2</v>
      </c>
    </row>
    <row r="22" spans="1:5" x14ac:dyDescent="0.25">
      <c r="A22" s="9">
        <v>20270</v>
      </c>
      <c r="B22" s="9">
        <v>1</v>
      </c>
      <c r="C22" s="9">
        <v>1</v>
      </c>
      <c r="D22" s="9">
        <v>0</v>
      </c>
      <c r="E22" s="8">
        <f xml:space="preserve"> SUM(Round22[[#This Row],[امتیاز نتیجه]:[امتیاز پاس گل]])</f>
        <v>2</v>
      </c>
    </row>
    <row r="23" spans="1:5" x14ac:dyDescent="0.25">
      <c r="A23" s="9">
        <v>3564</v>
      </c>
      <c r="B23" s="9">
        <v>1</v>
      </c>
      <c r="C23" s="9">
        <v>1</v>
      </c>
      <c r="D23" s="9">
        <v>0</v>
      </c>
      <c r="E23" s="8">
        <f xml:space="preserve"> SUM(Round22[[#This Row],[امتیاز نتیجه]:[امتیاز پاس گل]])</f>
        <v>2</v>
      </c>
    </row>
    <row r="24" spans="1:5" x14ac:dyDescent="0.25">
      <c r="A24" s="9">
        <v>29446</v>
      </c>
      <c r="B24" s="9">
        <v>1</v>
      </c>
      <c r="C24" s="9">
        <v>0</v>
      </c>
      <c r="D24" s="9">
        <v>0</v>
      </c>
      <c r="E24" s="10">
        <f xml:space="preserve"> SUM(Round22[[#This Row],[امتیاز نتیجه]:[امتیاز پاس گل]])</f>
        <v>1</v>
      </c>
    </row>
    <row r="25" spans="1:5" x14ac:dyDescent="0.25">
      <c r="A25" s="9">
        <v>27054</v>
      </c>
      <c r="B25" s="9">
        <v>1</v>
      </c>
      <c r="C25" s="9">
        <v>0</v>
      </c>
      <c r="D25" s="9">
        <v>0</v>
      </c>
      <c r="E25" s="8">
        <f xml:space="preserve"> SUM(Round22[[#This Row],[امتیاز نتیجه]:[امتیاز پاس گل]])</f>
        <v>1</v>
      </c>
    </row>
    <row r="26" spans="1:5" x14ac:dyDescent="0.25">
      <c r="A26" s="9">
        <v>29611</v>
      </c>
      <c r="B26" s="9">
        <v>1</v>
      </c>
      <c r="C26" s="9">
        <v>0</v>
      </c>
      <c r="D26" s="9">
        <v>0</v>
      </c>
      <c r="E26" s="8">
        <f xml:space="preserve"> SUM(Round22[[#This Row],[امتیاز نتیجه]:[امتیاز پاس گل]])</f>
        <v>1</v>
      </c>
    </row>
    <row r="27" spans="1:5" x14ac:dyDescent="0.25">
      <c r="A27" s="9">
        <v>17142</v>
      </c>
      <c r="B27" s="9">
        <v>1</v>
      </c>
      <c r="C27" s="9">
        <v>0</v>
      </c>
      <c r="D27" s="9">
        <v>0</v>
      </c>
      <c r="E27" s="8">
        <f xml:space="preserve"> SUM(Round22[[#This Row],[امتیاز نتیجه]:[امتیاز پاس گل]])</f>
        <v>1</v>
      </c>
    </row>
    <row r="28" spans="1:5" x14ac:dyDescent="0.25">
      <c r="A28" s="9">
        <v>20722</v>
      </c>
      <c r="B28" s="9">
        <v>1</v>
      </c>
      <c r="C28" s="9">
        <v>0</v>
      </c>
      <c r="D28" s="9">
        <v>0</v>
      </c>
      <c r="E28" s="8">
        <f xml:space="preserve"> SUM(Round22[[#This Row],[امتیاز نتیجه]:[امتیاز پاس گل]])</f>
        <v>1</v>
      </c>
    </row>
    <row r="29" spans="1:5" x14ac:dyDescent="0.25">
      <c r="A29" s="9">
        <v>21822</v>
      </c>
      <c r="B29" s="9">
        <v>1</v>
      </c>
      <c r="C29" s="9">
        <v>0</v>
      </c>
      <c r="D29" s="9">
        <v>0</v>
      </c>
      <c r="E29" s="8">
        <f xml:space="preserve"> SUM(Round22[[#This Row],[امتیاز نتیجه]:[امتیاز پاس گل]])</f>
        <v>1</v>
      </c>
    </row>
    <row r="30" spans="1:5" x14ac:dyDescent="0.25">
      <c r="A30" s="9">
        <v>29782</v>
      </c>
      <c r="B30" s="9">
        <v>1</v>
      </c>
      <c r="C30" s="9">
        <v>0</v>
      </c>
      <c r="D30" s="9">
        <v>0</v>
      </c>
      <c r="E30" s="8">
        <f xml:space="preserve"> SUM(Round22[[#This Row],[امتیاز نتیجه]:[امتیاز پاس گل]])</f>
        <v>1</v>
      </c>
    </row>
    <row r="31" spans="1:5" ht="22.5" thickBot="1" x14ac:dyDescent="0.3">
      <c r="A31" s="9">
        <v>29566</v>
      </c>
      <c r="B31" s="9">
        <v>1</v>
      </c>
      <c r="C31" s="9">
        <v>0</v>
      </c>
      <c r="D31" s="9">
        <v>0</v>
      </c>
      <c r="E31" s="8">
        <f xml:space="preserve"> SUM(Round22[[#This Row],[امتیاز نتیجه]:[امتیاز پاس گل]])</f>
        <v>1</v>
      </c>
    </row>
    <row r="32" spans="1:5" ht="22.5" thickTop="1" x14ac:dyDescent="0.25">
      <c r="A32" s="14" t="s">
        <v>189</v>
      </c>
      <c r="B32" s="15"/>
      <c r="C32" s="15"/>
      <c r="D32" s="15"/>
      <c r="E32" s="13">
        <f>SUBTOTAL(101,Round22[مجموع امتیاز])</f>
        <v>3.6333333333333333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8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29800</v>
      </c>
      <c r="B2" s="7">
        <v>3</v>
      </c>
      <c r="C2" s="7">
        <v>1</v>
      </c>
      <c r="D2" s="7">
        <v>1</v>
      </c>
      <c r="E2" s="10">
        <f xml:space="preserve"> SUM(Round23[[#This Row],[امتیاز نتیجه]:[امتیاز پاس گل]])</f>
        <v>5</v>
      </c>
    </row>
    <row r="3" spans="1:5" x14ac:dyDescent="0.25">
      <c r="A3" s="9">
        <v>29611</v>
      </c>
      <c r="B3" s="9">
        <v>3</v>
      </c>
      <c r="C3" s="9">
        <v>1</v>
      </c>
      <c r="D3" s="9">
        <v>0</v>
      </c>
      <c r="E3" s="8">
        <f xml:space="preserve"> SUM(Round23[[#This Row],[امتیاز نتیجه]:[امتیاز پاس گل]])</f>
        <v>4</v>
      </c>
    </row>
    <row r="4" spans="1:5" x14ac:dyDescent="0.25">
      <c r="A4" s="9">
        <v>29571</v>
      </c>
      <c r="B4" s="9">
        <v>3</v>
      </c>
      <c r="C4" s="9">
        <v>1</v>
      </c>
      <c r="D4" s="9">
        <v>0</v>
      </c>
      <c r="E4" s="8">
        <f xml:space="preserve"> SUM(Round23[[#This Row],[امتیاز نتیجه]:[امتیاز پاس گل]])</f>
        <v>4</v>
      </c>
    </row>
    <row r="5" spans="1:5" x14ac:dyDescent="0.25">
      <c r="A5" s="9">
        <v>29536</v>
      </c>
      <c r="B5" s="9">
        <v>3</v>
      </c>
      <c r="C5" s="9">
        <v>0</v>
      </c>
      <c r="D5" s="9">
        <v>1</v>
      </c>
      <c r="E5" s="8">
        <f xml:space="preserve"> SUM(Round23[[#This Row],[امتیاز نتیجه]:[امتیاز پاس گل]])</f>
        <v>4</v>
      </c>
    </row>
    <row r="6" spans="1:5" x14ac:dyDescent="0.25">
      <c r="A6" s="9">
        <v>27857</v>
      </c>
      <c r="B6" s="9">
        <v>1</v>
      </c>
      <c r="C6" s="9">
        <v>1</v>
      </c>
      <c r="D6" s="9">
        <v>2</v>
      </c>
      <c r="E6" s="8">
        <f xml:space="preserve"> SUM(Round23[[#This Row],[امتیاز نتیجه]:[امتیاز پاس گل]])</f>
        <v>4</v>
      </c>
    </row>
    <row r="7" spans="1:5" x14ac:dyDescent="0.25">
      <c r="A7" s="9">
        <v>29629</v>
      </c>
      <c r="B7" s="9">
        <v>3</v>
      </c>
      <c r="C7" s="9">
        <v>0</v>
      </c>
      <c r="D7" s="9">
        <v>0</v>
      </c>
      <c r="E7" s="8">
        <f xml:space="preserve"> SUM(Round23[[#This Row],[امتیاز نتیجه]:[امتیاز پاس گل]])</f>
        <v>3</v>
      </c>
    </row>
    <row r="8" spans="1:5" x14ac:dyDescent="0.25">
      <c r="A8" s="9">
        <v>29525</v>
      </c>
      <c r="B8" s="9">
        <v>3</v>
      </c>
      <c r="C8" s="9">
        <v>0</v>
      </c>
      <c r="D8" s="9">
        <v>0</v>
      </c>
      <c r="E8" s="10">
        <f xml:space="preserve"> SUM(Round23[[#This Row],[امتیاز نتیجه]:[امتیاز پاس گل]])</f>
        <v>3</v>
      </c>
    </row>
    <row r="9" spans="1:5" x14ac:dyDescent="0.25">
      <c r="A9" s="9">
        <v>21822</v>
      </c>
      <c r="B9" s="9">
        <v>1</v>
      </c>
      <c r="C9" s="9">
        <v>2</v>
      </c>
      <c r="D9" s="9">
        <v>0</v>
      </c>
      <c r="E9" s="8">
        <f xml:space="preserve"> SUM(Round23[[#This Row],[امتیاز نتیجه]:[امتیاز پاس گل]])</f>
        <v>3</v>
      </c>
    </row>
    <row r="10" spans="1:5" x14ac:dyDescent="0.25">
      <c r="A10" s="9">
        <v>19364</v>
      </c>
      <c r="B10" s="9">
        <v>3</v>
      </c>
      <c r="C10" s="9">
        <v>0</v>
      </c>
      <c r="D10" s="9">
        <v>0</v>
      </c>
      <c r="E10" s="8">
        <f xml:space="preserve"> SUM(Round23[[#This Row],[امتیاز نتیجه]:[امتیاز پاس گل]])</f>
        <v>3</v>
      </c>
    </row>
    <row r="11" spans="1:5" x14ac:dyDescent="0.25">
      <c r="A11" s="9">
        <v>5914</v>
      </c>
      <c r="B11" s="9">
        <v>3</v>
      </c>
      <c r="C11" s="9">
        <v>0</v>
      </c>
      <c r="D11" s="9">
        <v>0</v>
      </c>
      <c r="E11" s="8">
        <f xml:space="preserve"> SUM(Round23[[#This Row],[امتیاز نتیجه]:[امتیاز پاس گل]])</f>
        <v>3</v>
      </c>
    </row>
    <row r="12" spans="1:5" x14ac:dyDescent="0.25">
      <c r="A12" s="9">
        <v>1912</v>
      </c>
      <c r="B12" s="9">
        <v>3</v>
      </c>
      <c r="C12" s="9">
        <v>0</v>
      </c>
      <c r="D12" s="9">
        <v>0</v>
      </c>
      <c r="E12" s="8">
        <f xml:space="preserve"> SUM(Round23[[#This Row],[امتیاز نتیجه]:[امتیاز پاس گل]])</f>
        <v>3</v>
      </c>
    </row>
    <row r="13" spans="1:5" x14ac:dyDescent="0.25">
      <c r="A13" s="9">
        <v>2</v>
      </c>
      <c r="B13" s="9">
        <v>3</v>
      </c>
      <c r="C13" s="9">
        <v>0</v>
      </c>
      <c r="D13" s="9">
        <v>0</v>
      </c>
      <c r="E13" s="8">
        <f xml:space="preserve"> SUM(Round23[[#This Row],[امتیاز نتیجه]:[امتیاز پاس گل]])</f>
        <v>3</v>
      </c>
    </row>
    <row r="14" spans="1:5" x14ac:dyDescent="0.25">
      <c r="A14" s="9">
        <v>29687</v>
      </c>
      <c r="B14" s="9">
        <v>1</v>
      </c>
      <c r="C14" s="9">
        <v>1</v>
      </c>
      <c r="D14" s="9">
        <v>0</v>
      </c>
      <c r="E14" s="8">
        <f xml:space="preserve"> SUM(Round23[[#This Row],[امتیاز نتیجه]:[امتیاز پاس گل]])</f>
        <v>2</v>
      </c>
    </row>
    <row r="15" spans="1:5" x14ac:dyDescent="0.25">
      <c r="A15" s="9">
        <v>29446</v>
      </c>
      <c r="B15" s="9">
        <v>1</v>
      </c>
      <c r="C15" s="9">
        <v>1</v>
      </c>
      <c r="D15" s="9">
        <v>0</v>
      </c>
      <c r="E15" s="8">
        <f xml:space="preserve"> SUM(Round23[[#This Row],[امتیاز نتیجه]:[امتیاز پاس گل]])</f>
        <v>2</v>
      </c>
    </row>
    <row r="16" spans="1:5" x14ac:dyDescent="0.25">
      <c r="A16" s="9">
        <v>24923</v>
      </c>
      <c r="B16" s="9">
        <v>1</v>
      </c>
      <c r="C16" s="9">
        <v>1</v>
      </c>
      <c r="D16" s="9">
        <v>0</v>
      </c>
      <c r="E16" s="10">
        <f xml:space="preserve"> SUM(Round23[[#This Row],[امتیاز نتیجه]:[امتیاز پاس گل]])</f>
        <v>2</v>
      </c>
    </row>
    <row r="17" spans="1:5" x14ac:dyDescent="0.25">
      <c r="A17" s="9">
        <v>22881</v>
      </c>
      <c r="B17" s="9">
        <v>1</v>
      </c>
      <c r="C17" s="9">
        <v>1</v>
      </c>
      <c r="D17" s="9">
        <v>0</v>
      </c>
      <c r="E17" s="10">
        <f xml:space="preserve"> SUM(Round23[[#This Row],[امتیاز نتیجه]:[امتیاز پاس گل]])</f>
        <v>2</v>
      </c>
    </row>
    <row r="18" spans="1:5" x14ac:dyDescent="0.25">
      <c r="A18" s="9">
        <v>22089</v>
      </c>
      <c r="B18" s="9">
        <v>1</v>
      </c>
      <c r="C18" s="9">
        <v>1</v>
      </c>
      <c r="D18" s="9">
        <v>0</v>
      </c>
      <c r="E18" s="8">
        <f xml:space="preserve"> SUM(Round23[[#This Row],[امتیاز نتیجه]:[امتیاز پاس گل]])</f>
        <v>2</v>
      </c>
    </row>
    <row r="19" spans="1:5" x14ac:dyDescent="0.25">
      <c r="A19" s="9">
        <v>29782</v>
      </c>
      <c r="B19" s="9">
        <v>1</v>
      </c>
      <c r="C19" s="9">
        <v>0</v>
      </c>
      <c r="D19" s="9">
        <v>0</v>
      </c>
      <c r="E19" s="8">
        <f xml:space="preserve"> SUM(Round23[[#This Row],[امتیاز نتیجه]:[امتیاز پاس گل]])</f>
        <v>1</v>
      </c>
    </row>
    <row r="20" spans="1:5" x14ac:dyDescent="0.25">
      <c r="A20" s="9">
        <v>29676</v>
      </c>
      <c r="B20" s="9">
        <v>1</v>
      </c>
      <c r="C20" s="9">
        <v>0</v>
      </c>
      <c r="D20" s="9">
        <v>0</v>
      </c>
      <c r="E20" s="8">
        <f xml:space="preserve"> SUM(Round23[[#This Row],[امتیاز نتیجه]:[امتیاز پاس گل]])</f>
        <v>1</v>
      </c>
    </row>
    <row r="21" spans="1:5" x14ac:dyDescent="0.25">
      <c r="A21" s="9">
        <v>29566</v>
      </c>
      <c r="B21" s="9">
        <v>1</v>
      </c>
      <c r="C21" s="9">
        <v>0</v>
      </c>
      <c r="D21" s="9">
        <v>0</v>
      </c>
      <c r="E21" s="8">
        <f xml:space="preserve"> SUM(Round23[[#This Row],[امتیاز نتیجه]:[امتیاز پاس گل]])</f>
        <v>1</v>
      </c>
    </row>
    <row r="22" spans="1:5" x14ac:dyDescent="0.25">
      <c r="A22" s="9">
        <v>29560</v>
      </c>
      <c r="B22" s="9">
        <v>1</v>
      </c>
      <c r="C22" s="9">
        <v>0</v>
      </c>
      <c r="D22" s="9">
        <v>0</v>
      </c>
      <c r="E22" s="8">
        <f xml:space="preserve"> SUM(Round23[[#This Row],[امتیاز نتیجه]:[امتیاز پاس گل]])</f>
        <v>1</v>
      </c>
    </row>
    <row r="23" spans="1:5" x14ac:dyDescent="0.25">
      <c r="A23" s="9">
        <v>29543</v>
      </c>
      <c r="B23" s="9">
        <v>1</v>
      </c>
      <c r="C23" s="9">
        <v>0</v>
      </c>
      <c r="D23" s="9">
        <v>0</v>
      </c>
      <c r="E23" s="10">
        <f xml:space="preserve"> SUM(Round23[[#This Row],[امتیاز نتیجه]:[امتیاز پاس گل]])</f>
        <v>1</v>
      </c>
    </row>
    <row r="24" spans="1:5" x14ac:dyDescent="0.25">
      <c r="A24" s="9">
        <v>29490</v>
      </c>
      <c r="B24" s="9">
        <v>1</v>
      </c>
      <c r="C24" s="9">
        <v>0</v>
      </c>
      <c r="D24" s="9">
        <v>0</v>
      </c>
      <c r="E24" s="8">
        <f xml:space="preserve"> SUM(Round23[[#This Row],[امتیاز نتیجه]:[امتیاز پاس گل]])</f>
        <v>1</v>
      </c>
    </row>
    <row r="25" spans="1:5" x14ac:dyDescent="0.25">
      <c r="A25" s="9">
        <v>29160</v>
      </c>
      <c r="B25" s="9">
        <v>1</v>
      </c>
      <c r="C25" s="9">
        <v>0</v>
      </c>
      <c r="D25" s="9">
        <v>0</v>
      </c>
      <c r="E25" s="8">
        <f xml:space="preserve"> SUM(Round23[[#This Row],[امتیاز نتیجه]:[امتیاز پاس گل]])</f>
        <v>1</v>
      </c>
    </row>
    <row r="26" spans="1:5" x14ac:dyDescent="0.25">
      <c r="A26" s="9">
        <v>28535</v>
      </c>
      <c r="B26" s="9">
        <v>1</v>
      </c>
      <c r="C26" s="9">
        <v>0</v>
      </c>
      <c r="D26" s="9">
        <v>0</v>
      </c>
      <c r="E26" s="8">
        <f xml:space="preserve"> SUM(Round23[[#This Row],[امتیاز نتیجه]:[امتیاز پاس گل]])</f>
        <v>1</v>
      </c>
    </row>
    <row r="27" spans="1:5" x14ac:dyDescent="0.25">
      <c r="A27" s="9">
        <v>27427</v>
      </c>
      <c r="B27" s="9">
        <v>1</v>
      </c>
      <c r="C27" s="9">
        <v>0</v>
      </c>
      <c r="D27" s="9">
        <v>0</v>
      </c>
      <c r="E27" s="8">
        <f xml:space="preserve"> SUM(Round23[[#This Row],[امتیاز نتیجه]:[امتیاز پاس گل]])</f>
        <v>1</v>
      </c>
    </row>
    <row r="28" spans="1:5" x14ac:dyDescent="0.25">
      <c r="A28" s="9">
        <v>26482</v>
      </c>
      <c r="B28" s="9">
        <v>1</v>
      </c>
      <c r="C28" s="9">
        <v>0</v>
      </c>
      <c r="D28" s="9">
        <v>0</v>
      </c>
      <c r="E28" s="8">
        <f xml:space="preserve"> SUM(Round23[[#This Row],[امتیاز نتیجه]:[امتیاز پاس گل]])</f>
        <v>1</v>
      </c>
    </row>
    <row r="29" spans="1:5" x14ac:dyDescent="0.25">
      <c r="A29" s="9">
        <v>26298</v>
      </c>
      <c r="B29" s="9">
        <v>1</v>
      </c>
      <c r="C29" s="9">
        <v>0</v>
      </c>
      <c r="D29" s="9">
        <v>0</v>
      </c>
      <c r="E29" s="8">
        <f xml:space="preserve"> SUM(Round23[[#This Row],[امتیاز نتیجه]:[امتیاز پاس گل]])</f>
        <v>1</v>
      </c>
    </row>
    <row r="30" spans="1:5" x14ac:dyDescent="0.25">
      <c r="A30" s="9">
        <v>25396</v>
      </c>
      <c r="B30" s="9">
        <v>1</v>
      </c>
      <c r="C30" s="9">
        <v>0</v>
      </c>
      <c r="D30" s="9">
        <v>0</v>
      </c>
      <c r="E30" s="8">
        <f xml:space="preserve"> SUM(Round23[[#This Row],[امتیاز نتیجه]:[امتیاز پاس گل]])</f>
        <v>1</v>
      </c>
    </row>
    <row r="31" spans="1:5" x14ac:dyDescent="0.25">
      <c r="A31" s="9">
        <v>24450</v>
      </c>
      <c r="B31" s="9">
        <v>1</v>
      </c>
      <c r="C31" s="9">
        <v>0</v>
      </c>
      <c r="D31" s="9">
        <v>0</v>
      </c>
      <c r="E31" s="8">
        <f xml:space="preserve"> SUM(Round23[[#This Row],[امتیاز نتیجه]:[امتیاز پاس گل]])</f>
        <v>1</v>
      </c>
    </row>
    <row r="32" spans="1:5" x14ac:dyDescent="0.25">
      <c r="A32" s="9">
        <v>20722</v>
      </c>
      <c r="B32" s="9">
        <v>1</v>
      </c>
      <c r="C32" s="9">
        <v>0</v>
      </c>
      <c r="D32" s="9">
        <v>0</v>
      </c>
      <c r="E32" s="8">
        <f xml:space="preserve"> SUM(Round23[[#This Row],[امتیاز نتیجه]:[امتیاز پاس گل]])</f>
        <v>1</v>
      </c>
    </row>
    <row r="33" spans="1:5" x14ac:dyDescent="0.25">
      <c r="A33" s="9">
        <v>20270</v>
      </c>
      <c r="B33" s="9">
        <v>1</v>
      </c>
      <c r="C33" s="9">
        <v>0</v>
      </c>
      <c r="D33" s="9">
        <v>0</v>
      </c>
      <c r="E33" s="8">
        <f xml:space="preserve"> SUM(Round23[[#This Row],[امتیاز نتیجه]:[امتیاز پاس گل]])</f>
        <v>1</v>
      </c>
    </row>
    <row r="34" spans="1:5" x14ac:dyDescent="0.25">
      <c r="A34" s="9">
        <v>19663</v>
      </c>
      <c r="B34" s="9">
        <v>1</v>
      </c>
      <c r="C34" s="9">
        <v>0</v>
      </c>
      <c r="D34" s="9">
        <v>0</v>
      </c>
      <c r="E34" s="8">
        <f xml:space="preserve"> SUM(Round23[[#This Row],[امتیاز نتیجه]:[امتیاز پاس گل]])</f>
        <v>1</v>
      </c>
    </row>
    <row r="35" spans="1:5" x14ac:dyDescent="0.25">
      <c r="A35" s="9">
        <v>18508</v>
      </c>
      <c r="B35" s="9">
        <v>1</v>
      </c>
      <c r="C35" s="9">
        <v>0</v>
      </c>
      <c r="D35" s="9">
        <v>0</v>
      </c>
      <c r="E35" s="8">
        <f xml:space="preserve"> SUM(Round23[[#This Row],[امتیاز نتیجه]:[امتیاز پاس گل]])</f>
        <v>1</v>
      </c>
    </row>
    <row r="36" spans="1:5" x14ac:dyDescent="0.25">
      <c r="A36" s="9">
        <v>10809</v>
      </c>
      <c r="B36" s="9">
        <v>1</v>
      </c>
      <c r="C36" s="9">
        <v>0</v>
      </c>
      <c r="D36" s="9">
        <v>0</v>
      </c>
      <c r="E36" s="8">
        <f xml:space="preserve"> SUM(Round23[[#This Row],[امتیاز نتیجه]:[امتیاز پاس گل]])</f>
        <v>1</v>
      </c>
    </row>
    <row r="37" spans="1:5" ht="22.5" thickBot="1" x14ac:dyDescent="0.3">
      <c r="A37" s="9">
        <v>6557</v>
      </c>
      <c r="B37" s="9">
        <v>1</v>
      </c>
      <c r="C37" s="9">
        <v>0</v>
      </c>
      <c r="D37" s="9">
        <v>0</v>
      </c>
      <c r="E37" s="8">
        <f xml:space="preserve"> SUM(Round23[[#This Row],[امتیاز نتیجه]:[امتیاز پاس گل]])</f>
        <v>1</v>
      </c>
    </row>
    <row r="38" spans="1:5" ht="22.5" thickTop="1" x14ac:dyDescent="0.25">
      <c r="A38" s="14" t="s">
        <v>189</v>
      </c>
      <c r="B38" s="15"/>
      <c r="C38" s="15"/>
      <c r="D38" s="15"/>
      <c r="E38" s="13">
        <f>SUBTOTAL(101,Round23[مجموع امتیاز])</f>
        <v>1.9722222222222223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thickBot="1" x14ac:dyDescent="0.3">
      <c r="A1" s="4" t="s">
        <v>0</v>
      </c>
      <c r="B1" s="5" t="s">
        <v>2</v>
      </c>
      <c r="C1" s="5" t="s">
        <v>3</v>
      </c>
      <c r="D1" s="5" t="s">
        <v>4</v>
      </c>
      <c r="E1" s="6" t="s">
        <v>5</v>
      </c>
    </row>
    <row r="2" spans="1:5" ht="22.5" thickTop="1" x14ac:dyDescent="0.25">
      <c r="A2" s="18">
        <v>20722</v>
      </c>
      <c r="B2" s="19">
        <v>3</v>
      </c>
      <c r="C2" s="19">
        <v>0</v>
      </c>
      <c r="D2" s="19">
        <v>1</v>
      </c>
      <c r="E2" s="20">
        <f xml:space="preserve"> SUM('دور 24'!$B2:$D2)</f>
        <v>4</v>
      </c>
    </row>
    <row r="3" spans="1:5" x14ac:dyDescent="0.25">
      <c r="A3" s="21">
        <v>29687</v>
      </c>
      <c r="B3" s="22">
        <v>0</v>
      </c>
      <c r="C3" s="22">
        <v>1</v>
      </c>
      <c r="D3" s="22">
        <v>1</v>
      </c>
      <c r="E3" s="16">
        <f xml:space="preserve"> SUM('دور 24'!$B3:$D3)</f>
        <v>2</v>
      </c>
    </row>
    <row r="4" spans="1:5" x14ac:dyDescent="0.25">
      <c r="A4" s="23">
        <v>29724</v>
      </c>
      <c r="B4" s="24">
        <v>0</v>
      </c>
      <c r="C4" s="24">
        <v>1</v>
      </c>
      <c r="D4" s="24">
        <v>1</v>
      </c>
      <c r="E4" s="16">
        <f xml:space="preserve"> SUM('دور 24'!$B4:$D4)</f>
        <v>2</v>
      </c>
    </row>
    <row r="5" spans="1:5" x14ac:dyDescent="0.25">
      <c r="A5" s="21">
        <v>29543</v>
      </c>
      <c r="B5" s="22">
        <v>0</v>
      </c>
      <c r="C5" s="22">
        <v>1</v>
      </c>
      <c r="D5" s="22">
        <v>1</v>
      </c>
      <c r="E5" s="16">
        <f xml:space="preserve"> SUM('دور 24'!$B5:$D5)</f>
        <v>2</v>
      </c>
    </row>
    <row r="6" spans="1:5" x14ac:dyDescent="0.25">
      <c r="A6" s="23">
        <v>29571</v>
      </c>
      <c r="B6" s="24">
        <v>0</v>
      </c>
      <c r="C6" s="24">
        <v>1</v>
      </c>
      <c r="D6" s="24">
        <v>1</v>
      </c>
      <c r="E6" s="16">
        <f xml:space="preserve"> SUM('دور 24'!$B6:$D6)</f>
        <v>2</v>
      </c>
    </row>
    <row r="7" spans="1:5" x14ac:dyDescent="0.25">
      <c r="A7" s="21">
        <v>26482</v>
      </c>
      <c r="B7" s="22">
        <v>0</v>
      </c>
      <c r="C7" s="22">
        <v>1</v>
      </c>
      <c r="D7" s="22">
        <v>1</v>
      </c>
      <c r="E7" s="16">
        <f xml:space="preserve"> SUM('دور 24'!$B7:$D7)</f>
        <v>2</v>
      </c>
    </row>
    <row r="8" spans="1:5" x14ac:dyDescent="0.25">
      <c r="A8" s="23">
        <v>29566</v>
      </c>
      <c r="B8" s="24">
        <v>0</v>
      </c>
      <c r="C8" s="24">
        <v>1</v>
      </c>
      <c r="D8" s="24">
        <v>1</v>
      </c>
      <c r="E8" s="16">
        <f xml:space="preserve"> SUM('دور 24'!$B8:$D8)</f>
        <v>2</v>
      </c>
    </row>
    <row r="9" spans="1:5" x14ac:dyDescent="0.25">
      <c r="A9" s="21">
        <v>5914</v>
      </c>
      <c r="B9" s="22">
        <v>0</v>
      </c>
      <c r="C9" s="22">
        <v>1</v>
      </c>
      <c r="D9" s="22">
        <v>0</v>
      </c>
      <c r="E9" s="25">
        <f xml:space="preserve"> SUM('دور 24'!$B9:$D9)</f>
        <v>1</v>
      </c>
    </row>
    <row r="10" spans="1:5" x14ac:dyDescent="0.25">
      <c r="A10" s="23">
        <v>18430</v>
      </c>
      <c r="B10" s="24">
        <v>0</v>
      </c>
      <c r="C10" s="24">
        <v>1</v>
      </c>
      <c r="D10" s="24">
        <v>0</v>
      </c>
      <c r="E10" s="25">
        <f xml:space="preserve"> SUM('دور 24'!$B10:$D10)</f>
        <v>1</v>
      </c>
    </row>
    <row r="11" spans="1:5" x14ac:dyDescent="0.25">
      <c r="A11" s="21">
        <v>29446</v>
      </c>
      <c r="B11" s="22">
        <v>0</v>
      </c>
      <c r="C11" s="22">
        <v>1</v>
      </c>
      <c r="D11" s="22">
        <v>0</v>
      </c>
      <c r="E11" s="25">
        <f xml:space="preserve"> SUM('دور 24'!$B11:$D11)</f>
        <v>1</v>
      </c>
    </row>
    <row r="12" spans="1:5" x14ac:dyDescent="0.25">
      <c r="A12" s="23">
        <v>10809</v>
      </c>
      <c r="B12" s="24">
        <v>0</v>
      </c>
      <c r="C12" s="24">
        <v>0</v>
      </c>
      <c r="D12" s="24">
        <v>1</v>
      </c>
      <c r="E12" s="16">
        <f xml:space="preserve"> SUM('دور 24'!$B12:$D12)</f>
        <v>1</v>
      </c>
    </row>
    <row r="13" spans="1:5" x14ac:dyDescent="0.25">
      <c r="A13" s="21">
        <v>18508</v>
      </c>
      <c r="B13" s="22">
        <v>0</v>
      </c>
      <c r="C13" s="22">
        <v>1</v>
      </c>
      <c r="D13" s="22">
        <v>0</v>
      </c>
      <c r="E13" s="16">
        <f xml:space="preserve"> SUM('دور 24'!$B13:$D13)</f>
        <v>1</v>
      </c>
    </row>
    <row r="14" spans="1:5" x14ac:dyDescent="0.25">
      <c r="A14" s="23">
        <v>1912</v>
      </c>
      <c r="B14" s="24">
        <v>0</v>
      </c>
      <c r="C14" s="24">
        <v>1</v>
      </c>
      <c r="D14" s="24">
        <v>0</v>
      </c>
      <c r="E14" s="16">
        <f xml:space="preserve"> SUM('دور 24'!$B14:$D14)</f>
        <v>1</v>
      </c>
    </row>
    <row r="15" spans="1:5" x14ac:dyDescent="0.25">
      <c r="A15" s="21">
        <v>29536</v>
      </c>
      <c r="B15" s="22">
        <v>0</v>
      </c>
      <c r="C15" s="22">
        <v>0</v>
      </c>
      <c r="D15" s="22">
        <v>1</v>
      </c>
      <c r="E15" s="16">
        <f xml:space="preserve"> SUM('دور 24'!$B15:$D15)</f>
        <v>1</v>
      </c>
    </row>
    <row r="16" spans="1:5" x14ac:dyDescent="0.25">
      <c r="A16" s="23">
        <v>29160</v>
      </c>
      <c r="B16" s="24">
        <v>0</v>
      </c>
      <c r="C16" s="24">
        <v>0</v>
      </c>
      <c r="D16" s="24">
        <v>1</v>
      </c>
      <c r="E16" s="16">
        <f xml:space="preserve"> SUM('دور 24'!$B16:$D16)</f>
        <v>1</v>
      </c>
    </row>
    <row r="17" spans="1:5" x14ac:dyDescent="0.25">
      <c r="A17" s="21">
        <v>21822</v>
      </c>
      <c r="B17" s="22">
        <v>0</v>
      </c>
      <c r="C17" s="22">
        <v>0</v>
      </c>
      <c r="D17" s="22">
        <v>1</v>
      </c>
      <c r="E17" s="16">
        <f xml:space="preserve"> SUM('دور 24'!$B17:$D17)</f>
        <v>1</v>
      </c>
    </row>
    <row r="18" spans="1:5" x14ac:dyDescent="0.25">
      <c r="A18" s="23">
        <v>8142</v>
      </c>
      <c r="B18" s="24">
        <v>0</v>
      </c>
      <c r="C18" s="24">
        <v>1</v>
      </c>
      <c r="D18" s="24">
        <v>0</v>
      </c>
      <c r="E18" s="16">
        <f xml:space="preserve"> SUM('دور 24'!$B18:$D18)</f>
        <v>1</v>
      </c>
    </row>
    <row r="19" spans="1:5" x14ac:dyDescent="0.25">
      <c r="A19" s="21">
        <v>2</v>
      </c>
      <c r="B19" s="22">
        <v>0</v>
      </c>
      <c r="C19" s="22">
        <v>0</v>
      </c>
      <c r="D19" s="22">
        <v>1</v>
      </c>
      <c r="E19" s="16">
        <f xml:space="preserve"> SUM('دور 24'!$B19:$D19)</f>
        <v>1</v>
      </c>
    </row>
    <row r="20" spans="1:5" x14ac:dyDescent="0.25">
      <c r="A20" s="23">
        <v>27427</v>
      </c>
      <c r="B20" s="24">
        <v>0</v>
      </c>
      <c r="C20" s="24">
        <v>0</v>
      </c>
      <c r="D20" s="24">
        <v>1</v>
      </c>
      <c r="E20" s="16">
        <f xml:space="preserve"> SUM('دور 24'!$B20:$D20)</f>
        <v>1</v>
      </c>
    </row>
    <row r="21" spans="1:5" x14ac:dyDescent="0.25">
      <c r="A21" s="21">
        <v>19663</v>
      </c>
      <c r="B21" s="22">
        <v>0</v>
      </c>
      <c r="C21" s="22">
        <v>0</v>
      </c>
      <c r="D21" s="22">
        <v>1</v>
      </c>
      <c r="E21" s="16">
        <f xml:space="preserve"> SUM('دور 24'!$B21:$D21)</f>
        <v>1</v>
      </c>
    </row>
    <row r="22" spans="1:5" x14ac:dyDescent="0.25">
      <c r="A22" s="23">
        <v>22881</v>
      </c>
      <c r="B22" s="24">
        <v>0</v>
      </c>
      <c r="C22" s="24">
        <v>0</v>
      </c>
      <c r="D22" s="24">
        <v>0</v>
      </c>
      <c r="E22" s="25">
        <f xml:space="preserve"> SUM('دور 24'!$B22:$D22)</f>
        <v>0</v>
      </c>
    </row>
    <row r="23" spans="1:5" x14ac:dyDescent="0.25">
      <c r="A23" s="21">
        <v>29800</v>
      </c>
      <c r="B23" s="22">
        <v>0</v>
      </c>
      <c r="C23" s="22">
        <v>0</v>
      </c>
      <c r="D23" s="22">
        <v>0</v>
      </c>
      <c r="E23" s="25">
        <f xml:space="preserve"> SUM('دور 24'!$B23:$D23)</f>
        <v>0</v>
      </c>
    </row>
    <row r="24" spans="1:5" x14ac:dyDescent="0.25">
      <c r="A24" s="23">
        <v>29812</v>
      </c>
      <c r="B24" s="24">
        <v>0</v>
      </c>
      <c r="C24" s="24">
        <v>0</v>
      </c>
      <c r="D24" s="24">
        <v>0</v>
      </c>
      <c r="E24" s="16">
        <f xml:space="preserve"> SUM('دور 24'!$B24:$D24)</f>
        <v>0</v>
      </c>
    </row>
    <row r="25" spans="1:5" x14ac:dyDescent="0.25">
      <c r="A25" s="21">
        <v>29560</v>
      </c>
      <c r="B25" s="22">
        <v>0</v>
      </c>
      <c r="C25" s="22">
        <v>0</v>
      </c>
      <c r="D25" s="22">
        <v>0</v>
      </c>
      <c r="E25" s="16">
        <f xml:space="preserve"> SUM('دور 24'!$B25:$D25)</f>
        <v>0</v>
      </c>
    </row>
    <row r="26" spans="1:5" x14ac:dyDescent="0.25">
      <c r="A26" s="23">
        <v>29525</v>
      </c>
      <c r="B26" s="24">
        <v>0</v>
      </c>
      <c r="C26" s="24">
        <v>0</v>
      </c>
      <c r="D26" s="24">
        <v>0</v>
      </c>
      <c r="E26" s="16">
        <f xml:space="preserve"> SUM('دور 24'!$B26:$D26)</f>
        <v>0</v>
      </c>
    </row>
    <row r="27" spans="1:5" x14ac:dyDescent="0.25">
      <c r="A27" s="21">
        <v>29490</v>
      </c>
      <c r="B27" s="22">
        <v>0</v>
      </c>
      <c r="C27" s="22">
        <v>0</v>
      </c>
      <c r="D27" s="22">
        <v>0</v>
      </c>
      <c r="E27" s="16">
        <f xml:space="preserve"> SUM('دور 24'!$B27:$D27)</f>
        <v>0</v>
      </c>
    </row>
    <row r="28" spans="1:5" x14ac:dyDescent="0.25">
      <c r="A28" s="23">
        <v>24923</v>
      </c>
      <c r="B28" s="24">
        <v>0</v>
      </c>
      <c r="C28" s="24">
        <v>0</v>
      </c>
      <c r="D28" s="24">
        <v>0</v>
      </c>
      <c r="E28" s="16">
        <f xml:space="preserve"> SUM('دور 24'!$B28:$D28)</f>
        <v>0</v>
      </c>
    </row>
    <row r="29" spans="1:5" x14ac:dyDescent="0.25">
      <c r="A29" s="21">
        <v>6557</v>
      </c>
      <c r="B29" s="22">
        <v>0</v>
      </c>
      <c r="C29" s="22">
        <v>0</v>
      </c>
      <c r="D29" s="22">
        <v>0</v>
      </c>
      <c r="E29" s="16">
        <f xml:space="preserve"> SUM('دور 24'!$B29:$D29)</f>
        <v>0</v>
      </c>
    </row>
    <row r="30" spans="1:5" x14ac:dyDescent="0.25">
      <c r="A30" s="23">
        <v>19364</v>
      </c>
      <c r="B30" s="24">
        <v>0</v>
      </c>
      <c r="C30" s="24">
        <v>0</v>
      </c>
      <c r="D30" s="24">
        <v>0</v>
      </c>
      <c r="E30" s="16">
        <f xml:space="preserve"> SUM('دور 24'!$B30:$D30)</f>
        <v>0</v>
      </c>
    </row>
    <row r="31" spans="1:5" x14ac:dyDescent="0.25">
      <c r="A31" s="21">
        <v>24450</v>
      </c>
      <c r="B31" s="22">
        <v>0</v>
      </c>
      <c r="C31" s="22">
        <v>0</v>
      </c>
      <c r="D31" s="22">
        <v>0</v>
      </c>
      <c r="E31" s="16">
        <f xml:space="preserve"> SUM('دور 24'!$B31:$D31)</f>
        <v>0</v>
      </c>
    </row>
    <row r="32" spans="1:5" x14ac:dyDescent="0.25">
      <c r="A32" s="23">
        <v>27857</v>
      </c>
      <c r="B32" s="24">
        <v>0</v>
      </c>
      <c r="C32" s="24">
        <v>0</v>
      </c>
      <c r="D32" s="24">
        <v>0</v>
      </c>
      <c r="E32" s="16">
        <f xml:space="preserve"> SUM('دور 24'!$B32:$D32)</f>
        <v>0</v>
      </c>
    </row>
    <row r="33" spans="1:5" x14ac:dyDescent="0.25">
      <c r="A33" s="21">
        <v>8946</v>
      </c>
      <c r="B33" s="22">
        <v>0</v>
      </c>
      <c r="C33" s="22">
        <v>0</v>
      </c>
      <c r="D33" s="22">
        <v>0</v>
      </c>
      <c r="E33" s="16">
        <f xml:space="preserve"> SUM('دور 24'!$B33:$D33)</f>
        <v>0</v>
      </c>
    </row>
    <row r="34" spans="1:5" x14ac:dyDescent="0.25">
      <c r="A34" s="23">
        <v>25927</v>
      </c>
      <c r="B34" s="24">
        <v>0</v>
      </c>
      <c r="C34" s="24">
        <v>0</v>
      </c>
      <c r="D34" s="24">
        <v>0</v>
      </c>
      <c r="E34" s="16">
        <f xml:space="preserve"> SUM('دور 24'!$B34:$D34)</f>
        <v>0</v>
      </c>
    </row>
    <row r="35" spans="1:5" x14ac:dyDescent="0.25">
      <c r="A35" s="21">
        <v>29611</v>
      </c>
      <c r="B35" s="22">
        <v>0</v>
      </c>
      <c r="C35" s="22">
        <v>0</v>
      </c>
      <c r="D35" s="22">
        <v>0</v>
      </c>
      <c r="E35" s="16">
        <f xml:space="preserve"> SUM('دور 24'!$B35:$D35)</f>
        <v>0</v>
      </c>
    </row>
    <row r="36" spans="1:5" x14ac:dyDescent="0.25">
      <c r="A36" s="23">
        <v>26298</v>
      </c>
      <c r="B36" s="24">
        <v>0</v>
      </c>
      <c r="C36" s="24">
        <v>0</v>
      </c>
      <c r="D36" s="24">
        <v>0</v>
      </c>
      <c r="E36" s="16">
        <f xml:space="preserve"> SUM('دور 24'!$B36:$D36)</f>
        <v>0</v>
      </c>
    </row>
    <row r="37" spans="1:5" x14ac:dyDescent="0.25">
      <c r="A37" s="21">
        <v>24294</v>
      </c>
      <c r="B37" s="22">
        <v>0</v>
      </c>
      <c r="C37" s="22">
        <v>0</v>
      </c>
      <c r="D37" s="22">
        <v>0</v>
      </c>
      <c r="E37" s="16">
        <f xml:space="preserve"> SUM('دور 24'!$B37:$D37)</f>
        <v>0</v>
      </c>
    </row>
    <row r="38" spans="1:5" x14ac:dyDescent="0.25">
      <c r="A38" s="23">
        <v>29782</v>
      </c>
      <c r="B38" s="24">
        <v>0</v>
      </c>
      <c r="C38" s="24">
        <v>0</v>
      </c>
      <c r="D38" s="24">
        <v>0</v>
      </c>
      <c r="E38" s="16">
        <f xml:space="preserve"> SUM('دور 24'!$B38:$D38)</f>
        <v>0</v>
      </c>
    </row>
    <row r="39" spans="1:5" x14ac:dyDescent="0.25">
      <c r="A39" s="21">
        <v>20270</v>
      </c>
      <c r="B39" s="22">
        <v>0</v>
      </c>
      <c r="C39" s="22">
        <v>0</v>
      </c>
      <c r="D39" s="22">
        <v>0</v>
      </c>
      <c r="E39" s="16">
        <f xml:space="preserve"> SUM('دور 24'!$B39:$D39)</f>
        <v>0</v>
      </c>
    </row>
    <row r="40" spans="1:5" x14ac:dyDescent="0.25">
      <c r="A40" s="23">
        <v>28535</v>
      </c>
      <c r="B40" s="24">
        <v>0</v>
      </c>
      <c r="C40" s="24">
        <v>0</v>
      </c>
      <c r="D40" s="24">
        <v>0</v>
      </c>
      <c r="E40" s="16">
        <f xml:space="preserve"> SUM('دور 24'!$B40:$D40)</f>
        <v>0</v>
      </c>
    </row>
    <row r="41" spans="1:5" ht="22.5" thickBot="1" x14ac:dyDescent="0.3">
      <c r="A41" s="21">
        <v>29629</v>
      </c>
      <c r="B41" s="22">
        <v>0</v>
      </c>
      <c r="C41" s="22">
        <v>0</v>
      </c>
      <c r="D41" s="22">
        <v>0</v>
      </c>
      <c r="E41" s="16">
        <f xml:space="preserve"> SUM('دور 24'!$B41:$D41)</f>
        <v>0</v>
      </c>
    </row>
    <row r="42" spans="1:5" ht="22.5" thickTop="1" x14ac:dyDescent="0.25">
      <c r="A42" s="14" t="s">
        <v>189</v>
      </c>
      <c r="B42" s="15"/>
      <c r="C42" s="15"/>
      <c r="D42" s="15"/>
      <c r="E42" s="13">
        <f>SUBTOTAL(101,'دور 24'!$E$2:$E$41)</f>
        <v>0.72499999999999998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1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20722</v>
      </c>
      <c r="B2" s="7">
        <v>5</v>
      </c>
      <c r="C2" s="7">
        <v>1</v>
      </c>
      <c r="D2" s="7">
        <v>1</v>
      </c>
      <c r="E2" s="8">
        <f xml:space="preserve"> SUM(Round25[[#This Row],[امتیاز نتیجه]:[امتیاز پاس گل]])</f>
        <v>7</v>
      </c>
    </row>
    <row r="3" spans="1:5" x14ac:dyDescent="0.25">
      <c r="A3" s="9">
        <v>29629</v>
      </c>
      <c r="B3" s="9">
        <v>5</v>
      </c>
      <c r="C3" s="9">
        <v>1</v>
      </c>
      <c r="D3" s="9">
        <v>0</v>
      </c>
      <c r="E3" s="8">
        <f xml:space="preserve"> SUM(Round25[[#This Row],[امتیاز نتیجه]:[امتیاز پاس گل]])</f>
        <v>6</v>
      </c>
    </row>
    <row r="4" spans="1:5" x14ac:dyDescent="0.25">
      <c r="A4" s="9">
        <v>28535</v>
      </c>
      <c r="B4" s="9">
        <v>5</v>
      </c>
      <c r="C4" s="9">
        <v>1</v>
      </c>
      <c r="D4" s="9">
        <v>0</v>
      </c>
      <c r="E4" s="8">
        <f xml:space="preserve"> SUM(Round25[[#This Row],[امتیاز نتیجه]:[امتیاز پاس گل]])</f>
        <v>6</v>
      </c>
    </row>
    <row r="5" spans="1:5" x14ac:dyDescent="0.25">
      <c r="A5" s="9">
        <v>5914</v>
      </c>
      <c r="B5" s="9">
        <v>5</v>
      </c>
      <c r="C5" s="9">
        <v>0</v>
      </c>
      <c r="D5" s="9">
        <v>0</v>
      </c>
      <c r="E5" s="8">
        <f xml:space="preserve"> SUM(Round25[[#This Row],[امتیاز نتیجه]:[امتیاز پاس گل]])</f>
        <v>5</v>
      </c>
    </row>
    <row r="6" spans="1:5" x14ac:dyDescent="0.25">
      <c r="A6" s="9">
        <v>29631</v>
      </c>
      <c r="B6" s="9">
        <v>0</v>
      </c>
      <c r="C6" s="9">
        <v>1</v>
      </c>
      <c r="D6" s="9">
        <v>1</v>
      </c>
      <c r="E6" s="8">
        <f xml:space="preserve"> SUM(Round25[[#This Row],[امتیاز نتیجه]:[امتیاز پاس گل]])</f>
        <v>2</v>
      </c>
    </row>
    <row r="7" spans="1:5" x14ac:dyDescent="0.25">
      <c r="A7" s="9">
        <v>29566</v>
      </c>
      <c r="B7" s="9">
        <v>0</v>
      </c>
      <c r="C7" s="9">
        <v>1</v>
      </c>
      <c r="D7" s="9">
        <v>1</v>
      </c>
      <c r="E7" s="8">
        <f xml:space="preserve"> SUM(Round25[[#This Row],[امتیاز نتیجه]:[امتیاز پاس گل]])</f>
        <v>2</v>
      </c>
    </row>
    <row r="8" spans="1:5" x14ac:dyDescent="0.25">
      <c r="A8" s="9">
        <v>29525</v>
      </c>
      <c r="B8" s="9">
        <v>0</v>
      </c>
      <c r="C8" s="9">
        <v>1</v>
      </c>
      <c r="D8" s="9">
        <v>1</v>
      </c>
      <c r="E8" s="8">
        <f xml:space="preserve"> SUM(Round25[[#This Row],[امتیاز نتیجه]:[امتیاز پاس گل]])</f>
        <v>2</v>
      </c>
    </row>
    <row r="9" spans="1:5" x14ac:dyDescent="0.25">
      <c r="A9" s="9">
        <v>29160</v>
      </c>
      <c r="B9" s="9">
        <v>0</v>
      </c>
      <c r="C9" s="9">
        <v>1</v>
      </c>
      <c r="D9" s="9">
        <v>1</v>
      </c>
      <c r="E9" s="8">
        <f xml:space="preserve"> SUM(Round25[[#This Row],[امتیاز نتیجه]:[امتیاز پاس گل]])</f>
        <v>2</v>
      </c>
    </row>
    <row r="10" spans="1:5" x14ac:dyDescent="0.25">
      <c r="A10" s="9">
        <v>22089</v>
      </c>
      <c r="B10" s="9">
        <v>0</v>
      </c>
      <c r="C10" s="9">
        <v>1</v>
      </c>
      <c r="D10" s="9">
        <v>1</v>
      </c>
      <c r="E10" s="8">
        <f xml:space="preserve"> SUM(Round25[[#This Row],[امتیاز نتیجه]:[امتیاز پاس گل]])</f>
        <v>2</v>
      </c>
    </row>
    <row r="11" spans="1:5" x14ac:dyDescent="0.25">
      <c r="A11" s="9">
        <v>2</v>
      </c>
      <c r="B11" s="9">
        <v>0</v>
      </c>
      <c r="C11" s="9">
        <v>1</v>
      </c>
      <c r="D11" s="9">
        <v>1</v>
      </c>
      <c r="E11" s="8">
        <f xml:space="preserve"> SUM(Round25[[#This Row],[امتیاز نتیجه]:[امتیاز پاس گل]])</f>
        <v>2</v>
      </c>
    </row>
    <row r="12" spans="1:5" x14ac:dyDescent="0.25">
      <c r="A12" s="9">
        <v>29800</v>
      </c>
      <c r="B12" s="9">
        <v>0</v>
      </c>
      <c r="C12" s="9">
        <v>1</v>
      </c>
      <c r="D12" s="9">
        <v>0</v>
      </c>
      <c r="E12" s="10">
        <f xml:space="preserve"> SUM(Round25[[#This Row],[امتیاز نتیجه]:[امتیاز پاس گل]])</f>
        <v>1</v>
      </c>
    </row>
    <row r="13" spans="1:5" x14ac:dyDescent="0.25">
      <c r="A13" s="9">
        <v>29782</v>
      </c>
      <c r="B13" s="9">
        <v>0</v>
      </c>
      <c r="C13" s="9">
        <v>1</v>
      </c>
      <c r="D13" s="9">
        <v>0</v>
      </c>
      <c r="E13" s="8">
        <f xml:space="preserve"> SUM(Round25[[#This Row],[امتیاز نتیجه]:[امتیاز پاس گل]])</f>
        <v>1</v>
      </c>
    </row>
    <row r="14" spans="1:5" x14ac:dyDescent="0.25">
      <c r="A14" s="9">
        <v>29611</v>
      </c>
      <c r="B14" s="9">
        <v>0</v>
      </c>
      <c r="C14" s="9">
        <v>1</v>
      </c>
      <c r="D14" s="9">
        <v>0</v>
      </c>
      <c r="E14" s="8">
        <f xml:space="preserve"> SUM(Round25[[#This Row],[امتیاز نتیجه]:[امتیاز پاس گل]])</f>
        <v>1</v>
      </c>
    </row>
    <row r="15" spans="1:5" x14ac:dyDescent="0.25">
      <c r="A15" s="9">
        <v>29536</v>
      </c>
      <c r="B15" s="9">
        <v>0</v>
      </c>
      <c r="C15" s="9">
        <v>1</v>
      </c>
      <c r="D15" s="9">
        <v>0</v>
      </c>
      <c r="E15" s="8">
        <f xml:space="preserve"> SUM(Round25[[#This Row],[امتیاز نتیجه]:[امتیاز پاس گل]])</f>
        <v>1</v>
      </c>
    </row>
    <row r="16" spans="1:5" x14ac:dyDescent="0.25">
      <c r="A16" s="9">
        <v>29446</v>
      </c>
      <c r="B16" s="9">
        <v>0</v>
      </c>
      <c r="C16" s="9">
        <v>1</v>
      </c>
      <c r="D16" s="9">
        <v>0</v>
      </c>
      <c r="E16" s="8">
        <f xml:space="preserve"> SUM(Round25[[#This Row],[امتیاز نتیجه]:[امتیاز پاس گل]])</f>
        <v>1</v>
      </c>
    </row>
    <row r="17" spans="1:5" x14ac:dyDescent="0.25">
      <c r="A17" s="9">
        <v>27857</v>
      </c>
      <c r="B17" s="9">
        <v>0</v>
      </c>
      <c r="C17" s="9">
        <v>1</v>
      </c>
      <c r="D17" s="9">
        <v>0</v>
      </c>
      <c r="E17" s="8">
        <f xml:space="preserve"> SUM(Round25[[#This Row],[امتیاز نتیجه]:[امتیاز پاس گل]])</f>
        <v>1</v>
      </c>
    </row>
    <row r="18" spans="1:5" x14ac:dyDescent="0.25">
      <c r="A18" s="9">
        <v>27427</v>
      </c>
      <c r="B18" s="9">
        <v>0</v>
      </c>
      <c r="C18" s="9">
        <v>1</v>
      </c>
      <c r="D18" s="9">
        <v>0</v>
      </c>
      <c r="E18" s="8">
        <f xml:space="preserve"> SUM(Round25[[#This Row],[امتیاز نتیجه]:[امتیاز پاس گل]])</f>
        <v>1</v>
      </c>
    </row>
    <row r="19" spans="1:5" x14ac:dyDescent="0.25">
      <c r="A19" s="9">
        <v>27054</v>
      </c>
      <c r="B19" s="9">
        <v>0</v>
      </c>
      <c r="C19" s="9">
        <v>1</v>
      </c>
      <c r="D19" s="9">
        <v>0</v>
      </c>
      <c r="E19" s="8">
        <f xml:space="preserve"> SUM(Round25[[#This Row],[امتیاز نتیجه]:[امتیاز پاس گل]])</f>
        <v>1</v>
      </c>
    </row>
    <row r="20" spans="1:5" x14ac:dyDescent="0.25">
      <c r="A20" s="9">
        <v>26482</v>
      </c>
      <c r="B20" s="9">
        <v>0</v>
      </c>
      <c r="C20" s="9">
        <v>1</v>
      </c>
      <c r="D20" s="9">
        <v>0</v>
      </c>
      <c r="E20" s="8">
        <f xml:space="preserve"> SUM(Round25[[#This Row],[امتیاز نتیجه]:[امتیاز پاس گل]])</f>
        <v>1</v>
      </c>
    </row>
    <row r="21" spans="1:5" x14ac:dyDescent="0.25">
      <c r="A21" s="9">
        <v>24923</v>
      </c>
      <c r="B21" s="9">
        <v>0</v>
      </c>
      <c r="C21" s="9">
        <v>1</v>
      </c>
      <c r="D21" s="9">
        <v>0</v>
      </c>
      <c r="E21" s="8">
        <f xml:space="preserve"> SUM(Round25[[#This Row],[امتیاز نتیجه]:[امتیاز پاس گل]])</f>
        <v>1</v>
      </c>
    </row>
    <row r="22" spans="1:5" x14ac:dyDescent="0.25">
      <c r="A22" s="9">
        <v>24450</v>
      </c>
      <c r="B22" s="9">
        <v>0</v>
      </c>
      <c r="C22" s="9">
        <v>1</v>
      </c>
      <c r="D22" s="9">
        <v>0</v>
      </c>
      <c r="E22" s="8">
        <f xml:space="preserve"> SUM(Round25[[#This Row],[امتیاز نتیجه]:[امتیاز پاس گل]])</f>
        <v>1</v>
      </c>
    </row>
    <row r="23" spans="1:5" x14ac:dyDescent="0.25">
      <c r="A23" s="9">
        <v>22881</v>
      </c>
      <c r="B23" s="9">
        <v>0</v>
      </c>
      <c r="C23" s="9">
        <v>1</v>
      </c>
      <c r="D23" s="9">
        <v>0</v>
      </c>
      <c r="E23" s="8">
        <f xml:space="preserve"> SUM(Round25[[#This Row],[امتیاز نتیجه]:[امتیاز پاس گل]])</f>
        <v>1</v>
      </c>
    </row>
    <row r="24" spans="1:5" x14ac:dyDescent="0.25">
      <c r="A24" s="9">
        <v>21822</v>
      </c>
      <c r="B24" s="9">
        <v>0</v>
      </c>
      <c r="C24" s="9">
        <v>1</v>
      </c>
      <c r="D24" s="9">
        <v>0</v>
      </c>
      <c r="E24" s="8">
        <f xml:space="preserve"> SUM(Round25[[#This Row],[امتیاز نتیجه]:[امتیاز پاس گل]])</f>
        <v>1</v>
      </c>
    </row>
    <row r="25" spans="1:5" x14ac:dyDescent="0.25">
      <c r="A25" s="9">
        <v>19364</v>
      </c>
      <c r="B25" s="9">
        <v>0</v>
      </c>
      <c r="C25" s="9">
        <v>0</v>
      </c>
      <c r="D25" s="9">
        <v>1</v>
      </c>
      <c r="E25" s="8">
        <f xml:space="preserve"> SUM(Round25[[#This Row],[امتیاز نتیجه]:[امتیاز پاس گل]])</f>
        <v>1</v>
      </c>
    </row>
    <row r="26" spans="1:5" x14ac:dyDescent="0.25">
      <c r="A26" s="9">
        <v>14987</v>
      </c>
      <c r="B26" s="9">
        <v>0</v>
      </c>
      <c r="C26" s="9">
        <v>1</v>
      </c>
      <c r="D26" s="9">
        <v>0</v>
      </c>
      <c r="E26" s="8">
        <f xml:space="preserve"> SUM(Round25[[#This Row],[امتیاز نتیجه]:[امتیاز پاس گل]])</f>
        <v>1</v>
      </c>
    </row>
    <row r="27" spans="1:5" x14ac:dyDescent="0.25">
      <c r="A27" s="9">
        <v>10809</v>
      </c>
      <c r="B27" s="9">
        <v>0</v>
      </c>
      <c r="C27" s="9">
        <v>1</v>
      </c>
      <c r="D27" s="9">
        <v>0</v>
      </c>
      <c r="E27" s="8">
        <f xml:space="preserve"> SUM(Round25[[#This Row],[امتیاز نتیجه]:[امتیاز پاس گل]])</f>
        <v>1</v>
      </c>
    </row>
    <row r="28" spans="1:5" x14ac:dyDescent="0.25">
      <c r="A28" s="9">
        <v>8946</v>
      </c>
      <c r="B28" s="9">
        <v>0</v>
      </c>
      <c r="C28" s="9">
        <v>1</v>
      </c>
      <c r="D28" s="9">
        <v>0</v>
      </c>
      <c r="E28" s="8">
        <f xml:space="preserve"> SUM(Round25[[#This Row],[امتیاز نتیجه]:[امتیاز پاس گل]])</f>
        <v>1</v>
      </c>
    </row>
    <row r="29" spans="1:5" x14ac:dyDescent="0.25">
      <c r="A29" s="9">
        <v>6557</v>
      </c>
      <c r="B29" s="9">
        <v>0</v>
      </c>
      <c r="C29" s="9">
        <v>1</v>
      </c>
      <c r="D29" s="9">
        <v>0</v>
      </c>
      <c r="E29" s="8">
        <f xml:space="preserve"> SUM(Round25[[#This Row],[امتیاز نتیجه]:[امتیاز پاس گل]])</f>
        <v>1</v>
      </c>
    </row>
    <row r="30" spans="1:5" x14ac:dyDescent="0.25">
      <c r="A30" s="9">
        <v>29812</v>
      </c>
      <c r="B30" s="9">
        <v>0</v>
      </c>
      <c r="C30" s="9">
        <v>0</v>
      </c>
      <c r="D30" s="9">
        <v>0</v>
      </c>
      <c r="E30" s="10">
        <f xml:space="preserve"> SUM(Round25[[#This Row],[امتیاز نتیجه]:[امتیاز پاس گل]])</f>
        <v>0</v>
      </c>
    </row>
    <row r="31" spans="1:5" x14ac:dyDescent="0.25">
      <c r="A31" s="9">
        <v>29748</v>
      </c>
      <c r="B31" s="9">
        <v>0</v>
      </c>
      <c r="C31" s="9">
        <v>0</v>
      </c>
      <c r="D31" s="9">
        <v>0</v>
      </c>
      <c r="E31" s="10">
        <f xml:space="preserve"> SUM(Round25[[#This Row],[امتیاز نتیجه]:[امتیاز پاس گل]])</f>
        <v>0</v>
      </c>
    </row>
    <row r="32" spans="1:5" x14ac:dyDescent="0.25">
      <c r="A32" s="9">
        <v>29690</v>
      </c>
      <c r="B32" s="9">
        <v>0</v>
      </c>
      <c r="C32" s="9">
        <v>0</v>
      </c>
      <c r="D32" s="9">
        <v>0</v>
      </c>
      <c r="E32" s="8">
        <f xml:space="preserve"> SUM(Round25[[#This Row],[امتیاز نتیجه]:[امتیاز پاس گل]])</f>
        <v>0</v>
      </c>
    </row>
    <row r="33" spans="1:5" x14ac:dyDescent="0.25">
      <c r="A33" s="9">
        <v>29687</v>
      </c>
      <c r="B33" s="9">
        <v>0</v>
      </c>
      <c r="C33" s="9">
        <v>0</v>
      </c>
      <c r="D33" s="9">
        <v>0</v>
      </c>
      <c r="E33" s="10">
        <f xml:space="preserve"> SUM(Round25[[#This Row],[امتیاز نتیجه]:[امتیاز پاس گل]])</f>
        <v>0</v>
      </c>
    </row>
    <row r="34" spans="1:5" x14ac:dyDescent="0.25">
      <c r="A34" s="9">
        <v>29560</v>
      </c>
      <c r="B34" s="9">
        <v>0</v>
      </c>
      <c r="C34" s="9">
        <v>0</v>
      </c>
      <c r="D34" s="9">
        <v>0</v>
      </c>
      <c r="E34" s="10">
        <f xml:space="preserve"> SUM(Round25[[#This Row],[امتیاز نتیجه]:[امتیاز پاس گل]])</f>
        <v>0</v>
      </c>
    </row>
    <row r="35" spans="1:5" x14ac:dyDescent="0.25">
      <c r="A35" s="9">
        <v>29490</v>
      </c>
      <c r="B35" s="9">
        <v>0</v>
      </c>
      <c r="C35" s="9">
        <v>0</v>
      </c>
      <c r="D35" s="9">
        <v>0</v>
      </c>
      <c r="E35" s="8">
        <f xml:space="preserve"> SUM(Round25[[#This Row],[امتیاز نتیجه]:[امتیاز پاس گل]])</f>
        <v>0</v>
      </c>
    </row>
    <row r="36" spans="1:5" x14ac:dyDescent="0.25">
      <c r="A36" s="9">
        <v>29114</v>
      </c>
      <c r="B36" s="9">
        <v>0</v>
      </c>
      <c r="C36" s="9">
        <v>0</v>
      </c>
      <c r="D36" s="9">
        <v>0</v>
      </c>
      <c r="E36" s="8">
        <f xml:space="preserve"> SUM(Round25[[#This Row],[امتیاز نتیجه]:[امتیاز پاس گل]])</f>
        <v>0</v>
      </c>
    </row>
    <row r="37" spans="1:5" x14ac:dyDescent="0.25">
      <c r="A37" s="9">
        <v>26298</v>
      </c>
      <c r="B37" s="9">
        <v>0</v>
      </c>
      <c r="C37" s="9">
        <v>0</v>
      </c>
      <c r="D37" s="9">
        <v>0</v>
      </c>
      <c r="E37" s="8">
        <f xml:space="preserve"> SUM(Round25[[#This Row],[امتیاز نتیجه]:[امتیاز پاس گل]])</f>
        <v>0</v>
      </c>
    </row>
    <row r="38" spans="1:5" x14ac:dyDescent="0.25">
      <c r="A38" s="9">
        <v>20270</v>
      </c>
      <c r="B38" s="9">
        <v>0</v>
      </c>
      <c r="C38" s="9">
        <v>0</v>
      </c>
      <c r="D38" s="9">
        <v>0</v>
      </c>
      <c r="E38" s="8">
        <f xml:space="preserve"> SUM(Round25[[#This Row],[امتیاز نتیجه]:[امتیاز پاس گل]])</f>
        <v>0</v>
      </c>
    </row>
    <row r="39" spans="1:5" x14ac:dyDescent="0.25">
      <c r="A39" s="9">
        <v>19663</v>
      </c>
      <c r="B39" s="9">
        <v>0</v>
      </c>
      <c r="C39" s="9">
        <v>0</v>
      </c>
      <c r="D39" s="9">
        <v>0</v>
      </c>
      <c r="E39" s="8">
        <f xml:space="preserve"> SUM(Round25[[#This Row],[امتیاز نتیجه]:[امتیاز پاس گل]])</f>
        <v>0</v>
      </c>
    </row>
    <row r="40" spans="1:5" ht="22.5" thickBot="1" x14ac:dyDescent="0.3">
      <c r="A40" s="9">
        <v>18508</v>
      </c>
      <c r="B40" s="9">
        <v>0</v>
      </c>
      <c r="C40" s="9">
        <v>0</v>
      </c>
      <c r="D40" s="9">
        <v>0</v>
      </c>
      <c r="E40" s="8">
        <f xml:space="preserve"> SUM(Round25[[#This Row],[امتیاز نتیجه]:[امتیاز پاس گل]])</f>
        <v>0</v>
      </c>
    </row>
    <row r="41" spans="1:5" ht="22.5" thickTop="1" x14ac:dyDescent="0.25">
      <c r="A41" s="14" t="s">
        <v>189</v>
      </c>
      <c r="B41" s="15"/>
      <c r="C41" s="15"/>
      <c r="D41" s="15"/>
      <c r="E41" s="13">
        <f>SUBTOTAL(101,'دور 25'!$E$2:$E$40)</f>
        <v>1.3846153846153846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4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29631</v>
      </c>
      <c r="B2" s="7">
        <v>0</v>
      </c>
      <c r="C2" s="7">
        <v>1</v>
      </c>
      <c r="D2" s="7">
        <v>1</v>
      </c>
      <c r="E2" s="8">
        <f xml:space="preserve"> SUM(Round26[[#This Row],[امتیاز نتیجه]:[امتیاز پاس گل]])</f>
        <v>2</v>
      </c>
    </row>
    <row r="3" spans="1:5" x14ac:dyDescent="0.25">
      <c r="A3" s="9">
        <v>24450</v>
      </c>
      <c r="B3" s="9">
        <v>0</v>
      </c>
      <c r="C3" s="9">
        <v>1</v>
      </c>
      <c r="D3" s="9">
        <v>1</v>
      </c>
      <c r="E3" s="8">
        <f xml:space="preserve"> SUM(Round26[[#This Row],[امتیاز نتیجه]:[امتیاز پاس گل]])</f>
        <v>2</v>
      </c>
    </row>
    <row r="4" spans="1:5" x14ac:dyDescent="0.25">
      <c r="A4" s="9">
        <v>29536</v>
      </c>
      <c r="B4" s="9">
        <v>0</v>
      </c>
      <c r="C4" s="9">
        <v>1</v>
      </c>
      <c r="D4" s="9">
        <v>1</v>
      </c>
      <c r="E4" s="8">
        <f xml:space="preserve"> SUM(Round26[[#This Row],[امتیاز نتیجه]:[امتیاز پاس گل]])</f>
        <v>2</v>
      </c>
    </row>
    <row r="5" spans="1:5" x14ac:dyDescent="0.25">
      <c r="A5" s="9">
        <v>3564</v>
      </c>
      <c r="B5" s="9">
        <v>0</v>
      </c>
      <c r="C5" s="9">
        <v>1</v>
      </c>
      <c r="D5" s="9">
        <v>1</v>
      </c>
      <c r="E5" s="8">
        <f xml:space="preserve"> SUM(Round26[[#This Row],[امتیاز نتیجه]:[امتیاز پاس گل]])</f>
        <v>2</v>
      </c>
    </row>
    <row r="6" spans="1:5" x14ac:dyDescent="0.25">
      <c r="A6" s="9">
        <v>27427</v>
      </c>
      <c r="B6" s="9">
        <v>0</v>
      </c>
      <c r="C6" s="9">
        <v>1</v>
      </c>
      <c r="D6" s="9">
        <v>1</v>
      </c>
      <c r="E6" s="8">
        <f xml:space="preserve"> SUM(Round26[[#This Row],[امتیاز نتیجه]:[امتیاز پاس گل]])</f>
        <v>2</v>
      </c>
    </row>
    <row r="7" spans="1:5" x14ac:dyDescent="0.25">
      <c r="A7" s="9">
        <v>29446</v>
      </c>
      <c r="B7" s="9">
        <v>0</v>
      </c>
      <c r="C7" s="9">
        <v>1</v>
      </c>
      <c r="D7" s="9">
        <v>1</v>
      </c>
      <c r="E7" s="8">
        <f xml:space="preserve"> SUM(Round26[[#This Row],[امتیاز نتیجه]:[امتیاز پاس گل]])</f>
        <v>2</v>
      </c>
    </row>
    <row r="8" spans="1:5" x14ac:dyDescent="0.25">
      <c r="A8" s="9">
        <v>29687</v>
      </c>
      <c r="B8" s="9">
        <v>0</v>
      </c>
      <c r="C8" s="9">
        <v>0</v>
      </c>
      <c r="D8" s="9">
        <v>1</v>
      </c>
      <c r="E8" s="8">
        <f xml:space="preserve"> SUM(Round26[[#This Row],[امتیاز نتیجه]:[امتیاز پاس گل]])</f>
        <v>1</v>
      </c>
    </row>
    <row r="9" spans="1:5" x14ac:dyDescent="0.25">
      <c r="A9" s="9">
        <v>29560</v>
      </c>
      <c r="B9" s="9">
        <v>0</v>
      </c>
      <c r="C9" s="9">
        <v>0</v>
      </c>
      <c r="D9" s="9">
        <v>1</v>
      </c>
      <c r="E9" s="8">
        <f xml:space="preserve"> SUM(Round26[[#This Row],[امتیاز نتیجه]:[امتیاز پاس گل]])</f>
        <v>1</v>
      </c>
    </row>
    <row r="10" spans="1:5" x14ac:dyDescent="0.25">
      <c r="A10" s="9">
        <v>29826</v>
      </c>
      <c r="B10" s="9">
        <v>0</v>
      </c>
      <c r="C10" s="9">
        <v>1</v>
      </c>
      <c r="D10" s="9">
        <v>0</v>
      </c>
      <c r="E10" s="8">
        <f xml:space="preserve"> SUM(Round26[[#This Row],[امتیاز نتیجه]:[امتیاز پاس گل]])</f>
        <v>1</v>
      </c>
    </row>
    <row r="11" spans="1:5" x14ac:dyDescent="0.25">
      <c r="A11" s="9">
        <v>29800</v>
      </c>
      <c r="B11" s="9">
        <v>0</v>
      </c>
      <c r="C11" s="9">
        <v>1</v>
      </c>
      <c r="D11" s="9">
        <v>0</v>
      </c>
      <c r="E11" s="8">
        <f xml:space="preserve"> SUM(Round26[[#This Row],[امتیاز نتیجه]:[امتیاز پاس گل]])</f>
        <v>1</v>
      </c>
    </row>
    <row r="12" spans="1:5" x14ac:dyDescent="0.25">
      <c r="A12" s="9">
        <v>22089</v>
      </c>
      <c r="B12" s="9">
        <v>0</v>
      </c>
      <c r="C12" s="9">
        <v>1</v>
      </c>
      <c r="D12" s="9">
        <v>0</v>
      </c>
      <c r="E12" s="8">
        <f xml:space="preserve"> SUM(Round26[[#This Row],[امتیاز نتیجه]:[امتیاز پاس گل]])</f>
        <v>1</v>
      </c>
    </row>
    <row r="13" spans="1:5" x14ac:dyDescent="0.25">
      <c r="A13" s="9">
        <v>29490</v>
      </c>
      <c r="B13" s="9">
        <v>0</v>
      </c>
      <c r="C13" s="9">
        <v>1</v>
      </c>
      <c r="D13" s="9">
        <v>0</v>
      </c>
      <c r="E13" s="8">
        <f xml:space="preserve"> SUM(Round26[[#This Row],[امتیاز نتیجه]:[امتیاز پاس گل]])</f>
        <v>1</v>
      </c>
    </row>
    <row r="14" spans="1:5" x14ac:dyDescent="0.25">
      <c r="A14" s="9">
        <v>27857</v>
      </c>
      <c r="B14" s="9">
        <v>0</v>
      </c>
      <c r="C14" s="9">
        <v>1</v>
      </c>
      <c r="D14" s="9">
        <v>0</v>
      </c>
      <c r="E14" s="8">
        <f xml:space="preserve"> SUM(Round26[[#This Row],[امتیاز نتیجه]:[امتیاز پاس گل]])</f>
        <v>1</v>
      </c>
    </row>
    <row r="15" spans="1:5" x14ac:dyDescent="0.25">
      <c r="A15" s="9">
        <v>5914</v>
      </c>
      <c r="B15" s="9">
        <v>0</v>
      </c>
      <c r="C15" s="9">
        <v>0</v>
      </c>
      <c r="D15" s="9">
        <v>1</v>
      </c>
      <c r="E15" s="8">
        <f xml:space="preserve"> SUM(Round26[[#This Row],[امتیاز نتیجه]:[امتیاز پاس گل]])</f>
        <v>1</v>
      </c>
    </row>
    <row r="16" spans="1:5" x14ac:dyDescent="0.25">
      <c r="A16" s="9">
        <v>24923</v>
      </c>
      <c r="B16" s="9">
        <v>0</v>
      </c>
      <c r="C16" s="9">
        <v>1</v>
      </c>
      <c r="D16" s="9">
        <v>0</v>
      </c>
      <c r="E16" s="8">
        <f xml:space="preserve"> SUM(Round26[[#This Row],[امتیاز نتیجه]:[امتیاز پاس گل]])</f>
        <v>1</v>
      </c>
    </row>
    <row r="17" spans="1:5" x14ac:dyDescent="0.25">
      <c r="A17" s="9">
        <v>25927</v>
      </c>
      <c r="B17" s="9">
        <v>0</v>
      </c>
      <c r="C17" s="9">
        <v>1</v>
      </c>
      <c r="D17" s="9">
        <v>0</v>
      </c>
      <c r="E17" s="8">
        <f xml:space="preserve"> SUM(Round26[[#This Row],[امتیاز نتیجه]:[امتیاز پاس گل]])</f>
        <v>1</v>
      </c>
    </row>
    <row r="18" spans="1:5" x14ac:dyDescent="0.25">
      <c r="A18" s="9">
        <v>6557</v>
      </c>
      <c r="B18" s="9">
        <v>0</v>
      </c>
      <c r="C18" s="9">
        <v>1</v>
      </c>
      <c r="D18" s="9">
        <v>0</v>
      </c>
      <c r="E18" s="8">
        <f xml:space="preserve"> SUM(Round26[[#This Row],[امتیاز نتیجه]:[امتیاز پاس گل]])</f>
        <v>1</v>
      </c>
    </row>
    <row r="19" spans="1:5" x14ac:dyDescent="0.25">
      <c r="A19" s="9">
        <v>27054</v>
      </c>
      <c r="B19" s="9">
        <v>0</v>
      </c>
      <c r="C19" s="9">
        <v>1</v>
      </c>
      <c r="D19" s="9">
        <v>0</v>
      </c>
      <c r="E19" s="8">
        <f xml:space="preserve"> SUM(Round26[[#This Row],[امتیاز نتیجه]:[امتیاز پاس گل]])</f>
        <v>1</v>
      </c>
    </row>
    <row r="20" spans="1:5" x14ac:dyDescent="0.25">
      <c r="A20" s="9">
        <v>22881</v>
      </c>
      <c r="B20" s="9">
        <v>0</v>
      </c>
      <c r="C20" s="9">
        <v>1</v>
      </c>
      <c r="D20" s="9">
        <v>0</v>
      </c>
      <c r="E20" s="8">
        <f xml:space="preserve"> SUM(Round26[[#This Row],[امتیاز نتیجه]:[امتیاز پاس گل]])</f>
        <v>1</v>
      </c>
    </row>
    <row r="21" spans="1:5" x14ac:dyDescent="0.25">
      <c r="A21" s="9">
        <v>29611</v>
      </c>
      <c r="B21" s="9">
        <v>0</v>
      </c>
      <c r="C21" s="9">
        <v>1</v>
      </c>
      <c r="D21" s="9">
        <v>0</v>
      </c>
      <c r="E21" s="8">
        <f xml:space="preserve"> SUM(Round26[[#This Row],[امتیاز نتیجه]:[امتیاز پاس گل]])</f>
        <v>1</v>
      </c>
    </row>
    <row r="22" spans="1:5" x14ac:dyDescent="0.25">
      <c r="A22" s="9">
        <v>21822</v>
      </c>
      <c r="B22" s="9">
        <v>0</v>
      </c>
      <c r="C22" s="9">
        <v>1</v>
      </c>
      <c r="D22" s="9">
        <v>0</v>
      </c>
      <c r="E22" s="8">
        <f xml:space="preserve"> SUM(Round26[[#This Row],[امتیاز نتیجه]:[امتیاز پاس گل]])</f>
        <v>1</v>
      </c>
    </row>
    <row r="23" spans="1:5" x14ac:dyDescent="0.25">
      <c r="A23" s="9">
        <v>20722</v>
      </c>
      <c r="B23" s="9">
        <v>0</v>
      </c>
      <c r="C23" s="9">
        <v>1</v>
      </c>
      <c r="D23" s="9">
        <v>0</v>
      </c>
      <c r="E23" s="8">
        <f xml:space="preserve"> SUM(Round26[[#This Row],[امتیاز نتیجه]:[امتیاز پاس گل]])</f>
        <v>1</v>
      </c>
    </row>
    <row r="24" spans="1:5" x14ac:dyDescent="0.25">
      <c r="A24" s="9">
        <v>28535</v>
      </c>
      <c r="B24" s="9">
        <v>0</v>
      </c>
      <c r="C24" s="9">
        <v>1</v>
      </c>
      <c r="D24" s="9">
        <v>0</v>
      </c>
      <c r="E24" s="8">
        <f xml:space="preserve"> SUM(Round26[[#This Row],[امتیاز نتیجه]:[امتیاز پاس گل]])</f>
        <v>1</v>
      </c>
    </row>
    <row r="25" spans="1:5" x14ac:dyDescent="0.25">
      <c r="A25" s="9">
        <v>29566</v>
      </c>
      <c r="B25" s="9">
        <v>0</v>
      </c>
      <c r="C25" s="9">
        <v>1</v>
      </c>
      <c r="D25" s="9">
        <v>0</v>
      </c>
      <c r="E25" s="8">
        <f xml:space="preserve"> SUM(Round26[[#This Row],[امتیاز نتیجه]:[امتیاز پاس گل]])</f>
        <v>1</v>
      </c>
    </row>
    <row r="26" spans="1:5" x14ac:dyDescent="0.25">
      <c r="A26" s="9">
        <v>29782</v>
      </c>
      <c r="B26" s="9">
        <v>0</v>
      </c>
      <c r="C26" s="9">
        <v>1</v>
      </c>
      <c r="D26" s="9">
        <v>0</v>
      </c>
      <c r="E26" s="8">
        <f xml:space="preserve"> SUM(Round26[[#This Row],[امتیاز نتیجه]:[امتیاز پاس گل]])</f>
        <v>1</v>
      </c>
    </row>
    <row r="27" spans="1:5" x14ac:dyDescent="0.25">
      <c r="A27" s="9">
        <v>29812</v>
      </c>
      <c r="B27" s="9">
        <v>0</v>
      </c>
      <c r="C27" s="9">
        <v>0</v>
      </c>
      <c r="D27" s="9">
        <v>0</v>
      </c>
      <c r="E27" s="8">
        <f xml:space="preserve"> SUM(Round26[[#This Row],[امتیاز نتیجه]:[امتیاز پاس گل]])</f>
        <v>0</v>
      </c>
    </row>
    <row r="28" spans="1:5" x14ac:dyDescent="0.25">
      <c r="A28" s="9">
        <v>23716</v>
      </c>
      <c r="B28" s="9">
        <v>0</v>
      </c>
      <c r="C28" s="9">
        <v>0</v>
      </c>
      <c r="D28" s="9">
        <v>0</v>
      </c>
      <c r="E28" s="8">
        <f xml:space="preserve"> SUM(Round26[[#This Row],[امتیاز نتیجه]:[امتیاز پاس گل]])</f>
        <v>0</v>
      </c>
    </row>
    <row r="29" spans="1:5" x14ac:dyDescent="0.25">
      <c r="A29" s="9">
        <v>29525</v>
      </c>
      <c r="B29" s="9">
        <v>0</v>
      </c>
      <c r="C29" s="9">
        <v>0</v>
      </c>
      <c r="D29" s="9">
        <v>0</v>
      </c>
      <c r="E29" s="8">
        <f xml:space="preserve"> SUM(Round26[[#This Row],[امتیاز نتیجه]:[امتیاز پاس گل]])</f>
        <v>0</v>
      </c>
    </row>
    <row r="30" spans="1:5" x14ac:dyDescent="0.25">
      <c r="A30" s="9">
        <v>18508</v>
      </c>
      <c r="B30" s="9">
        <v>0</v>
      </c>
      <c r="C30" s="9">
        <v>0</v>
      </c>
      <c r="D30" s="9">
        <v>0</v>
      </c>
      <c r="E30" s="8">
        <f xml:space="preserve"> SUM(Round26[[#This Row],[امتیاز نتیجه]:[امتیاز پاس گل]])</f>
        <v>0</v>
      </c>
    </row>
    <row r="31" spans="1:5" x14ac:dyDescent="0.25">
      <c r="A31" s="9">
        <v>29543</v>
      </c>
      <c r="B31" s="9">
        <v>0</v>
      </c>
      <c r="C31" s="9">
        <v>0</v>
      </c>
      <c r="D31" s="9">
        <v>0</v>
      </c>
      <c r="E31" s="8">
        <f xml:space="preserve"> SUM(Round26[[#This Row],[امتیاز نتیجه]:[امتیاز پاس گل]])</f>
        <v>0</v>
      </c>
    </row>
    <row r="32" spans="1:5" x14ac:dyDescent="0.25">
      <c r="A32" s="9">
        <v>18430</v>
      </c>
      <c r="B32" s="9">
        <v>0</v>
      </c>
      <c r="C32" s="9">
        <v>0</v>
      </c>
      <c r="D32" s="9">
        <v>0</v>
      </c>
      <c r="E32" s="8">
        <f xml:space="preserve"> SUM(Round26[[#This Row],[امتیاز نتیجه]:[امتیاز پاس گل]])</f>
        <v>0</v>
      </c>
    </row>
    <row r="33" spans="1:5" ht="22.5" thickBot="1" x14ac:dyDescent="0.3">
      <c r="A33" s="9">
        <v>26298</v>
      </c>
      <c r="B33" s="9">
        <v>0</v>
      </c>
      <c r="C33" s="9">
        <v>0</v>
      </c>
      <c r="D33" s="9">
        <v>0</v>
      </c>
      <c r="E33" s="8">
        <f xml:space="preserve"> SUM(Round26[[#This Row],[امتیاز نتیجه]:[امتیاز پاس گل]])</f>
        <v>0</v>
      </c>
    </row>
    <row r="34" spans="1:5" ht="22.5" thickTop="1" x14ac:dyDescent="0.25">
      <c r="A34" s="14" t="s">
        <v>189</v>
      </c>
      <c r="B34" s="15"/>
      <c r="C34" s="15"/>
      <c r="D34" s="15"/>
      <c r="E34" s="13">
        <f>SUBTOTAL(101,'دور 26'!$E$2:$E$33)</f>
        <v>0.96875</v>
      </c>
    </row>
  </sheetData>
  <conditionalFormatting sqref="B17">
    <cfRule type="duplicateValues" dxfId="6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4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8946</v>
      </c>
      <c r="B2" s="7">
        <v>5</v>
      </c>
      <c r="C2" s="7">
        <v>1</v>
      </c>
      <c r="D2" s="7">
        <v>2</v>
      </c>
      <c r="E2" s="8">
        <f xml:space="preserve"> SUM(Round27[[#This Row],[امتیاز نتیجه]:[امتیاز پاس گل]])</f>
        <v>8</v>
      </c>
    </row>
    <row r="3" spans="1:5" x14ac:dyDescent="0.25">
      <c r="A3" s="9">
        <v>27427</v>
      </c>
      <c r="B3" s="9">
        <v>5</v>
      </c>
      <c r="C3" s="9">
        <v>2</v>
      </c>
      <c r="D3" s="9">
        <v>1</v>
      </c>
      <c r="E3" s="8">
        <f xml:space="preserve"> SUM(Round27[[#This Row],[امتیاز نتیجه]:[امتیاز پاس گل]])</f>
        <v>8</v>
      </c>
    </row>
    <row r="4" spans="1:5" x14ac:dyDescent="0.25">
      <c r="A4" s="9">
        <v>26298</v>
      </c>
      <c r="B4" s="9">
        <v>5</v>
      </c>
      <c r="C4" s="9">
        <v>2</v>
      </c>
      <c r="D4" s="9">
        <v>0</v>
      </c>
      <c r="E4" s="8">
        <f xml:space="preserve"> SUM(Round27[[#This Row],[امتیاز نتیجه]:[امتیاز پاس گل]])</f>
        <v>7</v>
      </c>
    </row>
    <row r="5" spans="1:5" x14ac:dyDescent="0.25">
      <c r="A5" s="9">
        <v>29446</v>
      </c>
      <c r="B5" s="9">
        <v>1</v>
      </c>
      <c r="C5" s="9">
        <v>3</v>
      </c>
      <c r="D5" s="9">
        <v>2</v>
      </c>
      <c r="E5" s="8">
        <f xml:space="preserve"> SUM(Round27[[#This Row],[امتیاز نتیجه]:[امتیاز پاس گل]])</f>
        <v>6</v>
      </c>
    </row>
    <row r="6" spans="1:5" x14ac:dyDescent="0.25">
      <c r="A6" s="9">
        <v>22881</v>
      </c>
      <c r="B6" s="9">
        <v>5</v>
      </c>
      <c r="C6" s="9">
        <v>1</v>
      </c>
      <c r="D6" s="9">
        <v>0</v>
      </c>
      <c r="E6" s="8">
        <f xml:space="preserve"> SUM(Round27[[#This Row],[امتیاز نتیجه]:[امتیاز پاس گل]])</f>
        <v>6</v>
      </c>
    </row>
    <row r="7" spans="1:5" x14ac:dyDescent="0.25">
      <c r="A7" s="9">
        <v>29782</v>
      </c>
      <c r="B7" s="9">
        <v>5</v>
      </c>
      <c r="C7" s="9">
        <v>1</v>
      </c>
      <c r="D7" s="9">
        <v>0</v>
      </c>
      <c r="E7" s="8">
        <f xml:space="preserve"> SUM(Round27[[#This Row],[امتیاز نتیجه]:[امتیاز پاس گل]])</f>
        <v>6</v>
      </c>
    </row>
    <row r="8" spans="1:5" x14ac:dyDescent="0.25">
      <c r="A8" s="9">
        <v>29687</v>
      </c>
      <c r="B8" s="9">
        <v>5</v>
      </c>
      <c r="C8" s="9">
        <v>0</v>
      </c>
      <c r="D8" s="9">
        <v>0</v>
      </c>
      <c r="E8" s="8">
        <f xml:space="preserve"> SUM(Round27[[#This Row],[امتیاز نتیجه]:[امتیاز پاس گل]])</f>
        <v>5</v>
      </c>
    </row>
    <row r="9" spans="1:5" x14ac:dyDescent="0.25">
      <c r="A9" s="9">
        <v>27857</v>
      </c>
      <c r="B9" s="9">
        <v>3</v>
      </c>
      <c r="C9" s="9">
        <v>2</v>
      </c>
      <c r="D9" s="9">
        <v>0</v>
      </c>
      <c r="E9" s="8">
        <f xml:space="preserve"> SUM(Round27[[#This Row],[امتیاز نتیجه]:[امتیاز پاس گل]])</f>
        <v>5</v>
      </c>
    </row>
    <row r="10" spans="1:5" x14ac:dyDescent="0.25">
      <c r="A10" s="9">
        <v>5914</v>
      </c>
      <c r="B10" s="9">
        <v>1</v>
      </c>
      <c r="C10" s="9">
        <v>3</v>
      </c>
      <c r="D10" s="9">
        <v>0</v>
      </c>
      <c r="E10" s="8">
        <f xml:space="preserve"> SUM(Round27[[#This Row],[امتیاز نتیجه]:[امتیاز پاس گل]])</f>
        <v>4</v>
      </c>
    </row>
    <row r="11" spans="1:5" x14ac:dyDescent="0.25">
      <c r="A11" s="9">
        <v>24923</v>
      </c>
      <c r="B11" s="9">
        <v>1</v>
      </c>
      <c r="C11" s="9">
        <v>3</v>
      </c>
      <c r="D11" s="9">
        <v>0</v>
      </c>
      <c r="E11" s="8">
        <f xml:space="preserve"> SUM(Round27[[#This Row],[امتیاز نتیجه]:[امتیاز پاس گل]])</f>
        <v>4</v>
      </c>
    </row>
    <row r="12" spans="1:5" x14ac:dyDescent="0.25">
      <c r="A12" s="9">
        <v>20270</v>
      </c>
      <c r="B12" s="9">
        <v>1</v>
      </c>
      <c r="C12" s="9">
        <v>3</v>
      </c>
      <c r="D12" s="9">
        <v>0</v>
      </c>
      <c r="E12" s="8">
        <f xml:space="preserve"> SUM(Round27[[#This Row],[امتیاز نتیجه]:[امتیاز پاس گل]])</f>
        <v>4</v>
      </c>
    </row>
    <row r="13" spans="1:5" x14ac:dyDescent="0.25">
      <c r="A13" s="9">
        <v>28535</v>
      </c>
      <c r="B13" s="9">
        <v>1</v>
      </c>
      <c r="C13" s="9">
        <v>3</v>
      </c>
      <c r="D13" s="9">
        <v>0</v>
      </c>
      <c r="E13" s="8">
        <f xml:space="preserve"> SUM(Round27[[#This Row],[امتیاز نتیجه]:[امتیاز پاس گل]])</f>
        <v>4</v>
      </c>
    </row>
    <row r="14" spans="1:5" x14ac:dyDescent="0.25">
      <c r="A14" s="9">
        <v>29629</v>
      </c>
      <c r="B14" s="9">
        <v>1</v>
      </c>
      <c r="C14" s="9">
        <v>2</v>
      </c>
      <c r="D14" s="9">
        <v>1</v>
      </c>
      <c r="E14" s="8">
        <f xml:space="preserve"> SUM(Round27[[#This Row],[امتیاز نتیجه]:[امتیاز پاس گل]])</f>
        <v>4</v>
      </c>
    </row>
    <row r="15" spans="1:5" x14ac:dyDescent="0.25">
      <c r="A15" s="9">
        <v>18508</v>
      </c>
      <c r="B15" s="9">
        <v>1</v>
      </c>
      <c r="C15" s="9">
        <v>1</v>
      </c>
      <c r="D15" s="9">
        <v>1</v>
      </c>
      <c r="E15" s="8">
        <f xml:space="preserve"> SUM(Round27[[#This Row],[امتیاز نتیجه]:[امتیاز پاس گل]])</f>
        <v>3</v>
      </c>
    </row>
    <row r="16" spans="1:5" x14ac:dyDescent="0.25">
      <c r="A16" s="9">
        <v>29536</v>
      </c>
      <c r="B16" s="9">
        <v>3</v>
      </c>
      <c r="C16" s="9">
        <v>0</v>
      </c>
      <c r="D16" s="9">
        <v>0</v>
      </c>
      <c r="E16" s="8">
        <f xml:space="preserve"> SUM(Round27[[#This Row],[امتیاز نتیجه]:[امتیاز پاس گل]])</f>
        <v>3</v>
      </c>
    </row>
    <row r="17" spans="1:5" x14ac:dyDescent="0.25">
      <c r="A17" s="9">
        <v>29231</v>
      </c>
      <c r="B17" s="9">
        <v>1</v>
      </c>
      <c r="C17" s="9">
        <v>1</v>
      </c>
      <c r="D17" s="9">
        <v>1</v>
      </c>
      <c r="E17" s="8">
        <f xml:space="preserve"> SUM(Round27[[#This Row],[امتیاز نتیجه]:[امتیاز پاس گل]])</f>
        <v>3</v>
      </c>
    </row>
    <row r="18" spans="1:5" x14ac:dyDescent="0.25">
      <c r="A18" s="9">
        <v>26482</v>
      </c>
      <c r="B18" s="9">
        <v>1</v>
      </c>
      <c r="C18" s="9">
        <v>2</v>
      </c>
      <c r="D18" s="9">
        <v>0</v>
      </c>
      <c r="E18" s="8">
        <f xml:space="preserve"> SUM(Round27[[#This Row],[امتیاز نتیجه]:[امتیاز پاس گل]])</f>
        <v>3</v>
      </c>
    </row>
    <row r="19" spans="1:5" x14ac:dyDescent="0.25">
      <c r="A19" s="9">
        <v>1912</v>
      </c>
      <c r="B19" s="9">
        <v>1</v>
      </c>
      <c r="C19" s="9">
        <v>1</v>
      </c>
      <c r="D19" s="9">
        <v>0</v>
      </c>
      <c r="E19" s="8">
        <f xml:space="preserve"> SUM(Round27[[#This Row],[امتیاز نتیجه]:[امتیاز پاس گل]])</f>
        <v>2</v>
      </c>
    </row>
    <row r="20" spans="1:5" x14ac:dyDescent="0.25">
      <c r="A20" s="9">
        <v>29543</v>
      </c>
      <c r="B20" s="9">
        <v>1</v>
      </c>
      <c r="C20" s="9">
        <v>1</v>
      </c>
      <c r="D20" s="9">
        <v>0</v>
      </c>
      <c r="E20" s="8">
        <f xml:space="preserve"> SUM(Round27[[#This Row],[امتیاز نتیجه]:[امتیاز پاس گل]])</f>
        <v>2</v>
      </c>
    </row>
    <row r="21" spans="1:5" x14ac:dyDescent="0.25">
      <c r="A21" s="9">
        <v>6557</v>
      </c>
      <c r="B21" s="9">
        <v>1</v>
      </c>
      <c r="C21" s="9">
        <v>1</v>
      </c>
      <c r="D21" s="9">
        <v>0</v>
      </c>
      <c r="E21" s="8">
        <f xml:space="preserve"> SUM(Round27[[#This Row],[امتیاز نتیجه]:[امتیاز پاس گل]])</f>
        <v>2</v>
      </c>
    </row>
    <row r="22" spans="1:5" x14ac:dyDescent="0.25">
      <c r="A22" s="9">
        <v>27054</v>
      </c>
      <c r="B22" s="9">
        <v>1</v>
      </c>
      <c r="C22" s="9">
        <v>1</v>
      </c>
      <c r="D22" s="9">
        <v>0</v>
      </c>
      <c r="E22" s="8">
        <f xml:space="preserve"> SUM(Round27[[#This Row],[امتیاز نتیجه]:[امتیاز پاس گل]])</f>
        <v>2</v>
      </c>
    </row>
    <row r="23" spans="1:5" x14ac:dyDescent="0.25">
      <c r="A23" s="9">
        <v>29800</v>
      </c>
      <c r="B23" s="9">
        <v>1</v>
      </c>
      <c r="C23" s="9">
        <v>1</v>
      </c>
      <c r="D23" s="9">
        <v>0</v>
      </c>
      <c r="E23" s="8">
        <f xml:space="preserve"> SUM(Round27[[#This Row],[امتیاز نتیجه]:[امتیاز پاس گل]])</f>
        <v>2</v>
      </c>
    </row>
    <row r="24" spans="1:5" x14ac:dyDescent="0.25">
      <c r="A24" s="9">
        <v>22089</v>
      </c>
      <c r="B24" s="9">
        <v>1</v>
      </c>
      <c r="C24" s="9">
        <v>1</v>
      </c>
      <c r="D24" s="9">
        <v>0</v>
      </c>
      <c r="E24" s="8">
        <f xml:space="preserve"> SUM(Round27[[#This Row],[امتیاز نتیجه]:[امتیاز پاس گل]])</f>
        <v>2</v>
      </c>
    </row>
    <row r="25" spans="1:5" x14ac:dyDescent="0.25">
      <c r="A25" s="9">
        <v>19364</v>
      </c>
      <c r="B25" s="9">
        <v>1</v>
      </c>
      <c r="C25" s="9">
        <v>1</v>
      </c>
      <c r="D25" s="9">
        <v>0</v>
      </c>
      <c r="E25" s="8">
        <f xml:space="preserve"> SUM(Round27[[#This Row],[امتیاز نتیجه]:[امتیاز پاس گل]])</f>
        <v>2</v>
      </c>
    </row>
    <row r="26" spans="1:5" x14ac:dyDescent="0.25">
      <c r="A26" s="9">
        <v>3564</v>
      </c>
      <c r="B26" s="9">
        <v>1</v>
      </c>
      <c r="C26" s="9">
        <v>1</v>
      </c>
      <c r="D26" s="9">
        <v>0</v>
      </c>
      <c r="E26" s="8">
        <f xml:space="preserve"> SUM(Round27[[#This Row],[امتیاز نتیجه]:[امتیاز پاس گل]])</f>
        <v>2</v>
      </c>
    </row>
    <row r="27" spans="1:5" x14ac:dyDescent="0.25">
      <c r="A27" s="9">
        <v>20722</v>
      </c>
      <c r="B27" s="9">
        <v>1</v>
      </c>
      <c r="C27" s="9">
        <v>1</v>
      </c>
      <c r="D27" s="9">
        <v>0</v>
      </c>
      <c r="E27" s="8">
        <f xml:space="preserve"> SUM(Round27[[#This Row],[امتیاز نتیجه]:[امتیاز پاس گل]])</f>
        <v>2</v>
      </c>
    </row>
    <row r="28" spans="1:5" x14ac:dyDescent="0.25">
      <c r="A28" s="9">
        <v>29566</v>
      </c>
      <c r="B28" s="9">
        <v>1</v>
      </c>
      <c r="C28" s="9">
        <v>1</v>
      </c>
      <c r="D28" s="9">
        <v>0</v>
      </c>
      <c r="E28" s="8">
        <f xml:space="preserve"> SUM(Round27[[#This Row],[امتیاز نتیجه]:[امتیاز پاس گل]])</f>
        <v>2</v>
      </c>
    </row>
    <row r="29" spans="1:5" x14ac:dyDescent="0.25">
      <c r="A29" s="9">
        <v>10809</v>
      </c>
      <c r="B29" s="9">
        <v>1</v>
      </c>
      <c r="C29" s="9">
        <v>0</v>
      </c>
      <c r="D29" s="9">
        <v>0</v>
      </c>
      <c r="E29" s="8">
        <f xml:space="preserve"> SUM(Round27[[#This Row],[امتیاز نتیجه]:[امتیاز پاس گل]])</f>
        <v>1</v>
      </c>
    </row>
    <row r="30" spans="1:5" x14ac:dyDescent="0.25">
      <c r="A30" s="9">
        <v>26113</v>
      </c>
      <c r="B30" s="9">
        <v>1</v>
      </c>
      <c r="C30" s="9">
        <v>0</v>
      </c>
      <c r="D30" s="9">
        <v>0</v>
      </c>
      <c r="E30" s="8">
        <f xml:space="preserve"> SUM(Round27[[#This Row],[امتیاز نتیجه]:[امتیاز پاس گل]])</f>
        <v>1</v>
      </c>
    </row>
    <row r="31" spans="1:5" x14ac:dyDescent="0.25">
      <c r="A31" s="9">
        <v>29560</v>
      </c>
      <c r="B31" s="9">
        <v>1</v>
      </c>
      <c r="C31" s="9">
        <v>0</v>
      </c>
      <c r="D31" s="9">
        <v>0</v>
      </c>
      <c r="E31" s="8">
        <f xml:space="preserve"> SUM(Round27[[#This Row],[امتیاز نتیجه]:[امتیاز پاس گل]])</f>
        <v>1</v>
      </c>
    </row>
    <row r="32" spans="1:5" x14ac:dyDescent="0.25">
      <c r="A32" s="9">
        <v>29631</v>
      </c>
      <c r="B32" s="9">
        <v>1</v>
      </c>
      <c r="C32" s="9">
        <v>0</v>
      </c>
      <c r="D32" s="9">
        <v>0</v>
      </c>
      <c r="E32" s="8">
        <f xml:space="preserve"> SUM(Round27[[#This Row],[امتیاز نتیجه]:[امتیاز پاس گل]])</f>
        <v>1</v>
      </c>
    </row>
    <row r="33" spans="1:5" ht="22.5" thickBot="1" x14ac:dyDescent="0.3">
      <c r="A33" s="9">
        <v>2</v>
      </c>
      <c r="B33" s="9">
        <v>1</v>
      </c>
      <c r="C33" s="9">
        <v>0</v>
      </c>
      <c r="D33" s="9">
        <v>0</v>
      </c>
      <c r="E33" s="8">
        <f xml:space="preserve"> SUM(Round27[[#This Row],[امتیاز نتیجه]:[امتیاز پاس گل]])</f>
        <v>1</v>
      </c>
    </row>
    <row r="34" spans="1:5" ht="22.5" thickTop="1" x14ac:dyDescent="0.25">
      <c r="A34" s="14" t="s">
        <v>189</v>
      </c>
      <c r="B34" s="15"/>
      <c r="C34" s="15"/>
      <c r="D34" s="15"/>
      <c r="E34" s="13">
        <f>SUBTOTAL(101,'دور 27'!$E$2:$E$33)</f>
        <v>3.375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3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29611</v>
      </c>
      <c r="B2" s="7">
        <v>5</v>
      </c>
      <c r="C2" s="7">
        <v>2</v>
      </c>
      <c r="D2" s="7">
        <v>1</v>
      </c>
      <c r="E2" s="8">
        <f xml:space="preserve"> SUM(Round28[[#This Row],[امتیاز نتیجه]:[امتیاز پاس گل]])</f>
        <v>8</v>
      </c>
    </row>
    <row r="3" spans="1:5" x14ac:dyDescent="0.25">
      <c r="A3" s="9">
        <v>22881</v>
      </c>
      <c r="B3" s="9">
        <v>5</v>
      </c>
      <c r="C3" s="9">
        <v>2</v>
      </c>
      <c r="D3" s="9">
        <v>1</v>
      </c>
      <c r="E3" s="8">
        <f xml:space="preserve"> SUM(Round28[[#This Row],[امتیاز نتیجه]:[امتیاز پاس گل]])</f>
        <v>8</v>
      </c>
    </row>
    <row r="4" spans="1:5" x14ac:dyDescent="0.25">
      <c r="A4" s="9">
        <v>26482</v>
      </c>
      <c r="B4" s="9">
        <v>5</v>
      </c>
      <c r="C4" s="9">
        <v>2</v>
      </c>
      <c r="D4" s="9">
        <v>1</v>
      </c>
      <c r="E4" s="8">
        <f xml:space="preserve"> SUM(Round28[[#This Row],[امتیاز نتیجه]:[امتیاز پاس گل]])</f>
        <v>8</v>
      </c>
    </row>
    <row r="5" spans="1:5" x14ac:dyDescent="0.25">
      <c r="A5" s="9">
        <v>21822</v>
      </c>
      <c r="B5" s="9">
        <v>5</v>
      </c>
      <c r="C5" s="9">
        <v>1</v>
      </c>
      <c r="D5" s="9">
        <v>2</v>
      </c>
      <c r="E5" s="8">
        <f xml:space="preserve"> SUM(Round28[[#This Row],[امتیاز نتیجه]:[امتیاز پاس گل]])</f>
        <v>8</v>
      </c>
    </row>
    <row r="6" spans="1:5" x14ac:dyDescent="0.25">
      <c r="A6" s="9">
        <v>18508</v>
      </c>
      <c r="B6" s="9">
        <v>5</v>
      </c>
      <c r="C6" s="9">
        <v>2</v>
      </c>
      <c r="D6" s="9">
        <v>0</v>
      </c>
      <c r="E6" s="8">
        <f xml:space="preserve"> SUM(Round28[[#This Row],[امتیاز نتیجه]:[امتیاز پاس گل]])</f>
        <v>7</v>
      </c>
    </row>
    <row r="7" spans="1:5" x14ac:dyDescent="0.25">
      <c r="A7" s="9">
        <v>29687</v>
      </c>
      <c r="B7" s="9">
        <v>5</v>
      </c>
      <c r="C7" s="9">
        <v>2</v>
      </c>
      <c r="D7" s="9">
        <v>0</v>
      </c>
      <c r="E7" s="8">
        <f xml:space="preserve"> SUM(Round28[[#This Row],[امتیاز نتیجه]:[امتیاز پاس گل]])</f>
        <v>7</v>
      </c>
    </row>
    <row r="8" spans="1:5" x14ac:dyDescent="0.25">
      <c r="A8" s="9">
        <v>29640</v>
      </c>
      <c r="B8" s="9">
        <v>3</v>
      </c>
      <c r="C8" s="9">
        <v>2</v>
      </c>
      <c r="D8" s="9">
        <v>2</v>
      </c>
      <c r="E8" s="8">
        <f xml:space="preserve"> SUM(Round28[[#This Row],[امتیاز نتیجه]:[امتیاز پاس گل]])</f>
        <v>7</v>
      </c>
    </row>
    <row r="9" spans="1:5" x14ac:dyDescent="0.25">
      <c r="A9" s="9">
        <v>27857</v>
      </c>
      <c r="B9" s="9">
        <v>3</v>
      </c>
      <c r="C9" s="9">
        <v>3</v>
      </c>
      <c r="D9" s="9">
        <v>1</v>
      </c>
      <c r="E9" s="8">
        <f xml:space="preserve"> SUM(Round28[[#This Row],[امتیاز نتیجه]:[امتیاز پاس گل]])</f>
        <v>7</v>
      </c>
    </row>
    <row r="10" spans="1:5" x14ac:dyDescent="0.25">
      <c r="A10" s="9">
        <v>27285</v>
      </c>
      <c r="B10" s="9">
        <v>5</v>
      </c>
      <c r="C10" s="9">
        <v>2</v>
      </c>
      <c r="D10" s="9">
        <v>0</v>
      </c>
      <c r="E10" s="8">
        <f xml:space="preserve"> SUM(Round28[[#This Row],[امتیاز نتیجه]:[امتیاز پاس گل]])</f>
        <v>7</v>
      </c>
    </row>
    <row r="11" spans="1:5" x14ac:dyDescent="0.25">
      <c r="A11" s="9">
        <v>29446</v>
      </c>
      <c r="B11" s="9">
        <v>3</v>
      </c>
      <c r="C11" s="9">
        <v>1</v>
      </c>
      <c r="D11" s="9">
        <v>2</v>
      </c>
      <c r="E11" s="8">
        <f xml:space="preserve"> SUM(Round28[[#This Row],[امتیاز نتیجه]:[امتیاز پاس گل]])</f>
        <v>6</v>
      </c>
    </row>
    <row r="12" spans="1:5" x14ac:dyDescent="0.25">
      <c r="A12" s="9">
        <v>6557</v>
      </c>
      <c r="B12" s="9">
        <v>3</v>
      </c>
      <c r="C12" s="9">
        <v>1</v>
      </c>
      <c r="D12" s="9">
        <v>1</v>
      </c>
      <c r="E12" s="8">
        <f xml:space="preserve"> SUM(Round28[[#This Row],[امتیاز نتیجه]:[امتیاز پاس گل]])</f>
        <v>5</v>
      </c>
    </row>
    <row r="13" spans="1:5" x14ac:dyDescent="0.25">
      <c r="A13" s="9">
        <v>19364</v>
      </c>
      <c r="B13" s="9">
        <v>1</v>
      </c>
      <c r="C13" s="9">
        <v>3</v>
      </c>
      <c r="D13" s="9">
        <v>1</v>
      </c>
      <c r="E13" s="8">
        <f xml:space="preserve"> SUM(Round28[[#This Row],[امتیاز نتیجه]:[امتیاز پاس گل]])</f>
        <v>5</v>
      </c>
    </row>
    <row r="14" spans="1:5" x14ac:dyDescent="0.25">
      <c r="A14" s="9">
        <v>11745</v>
      </c>
      <c r="B14" s="9">
        <v>1</v>
      </c>
      <c r="C14" s="9">
        <v>3</v>
      </c>
      <c r="D14" s="9">
        <v>1</v>
      </c>
      <c r="E14" s="8">
        <f xml:space="preserve"> SUM(Round28[[#This Row],[امتیاز نتیجه]:[امتیاز پاس گل]])</f>
        <v>5</v>
      </c>
    </row>
    <row r="15" spans="1:5" x14ac:dyDescent="0.25">
      <c r="A15" s="9">
        <v>27427</v>
      </c>
      <c r="B15" s="9">
        <v>5</v>
      </c>
      <c r="C15" s="9">
        <v>0</v>
      </c>
      <c r="D15" s="9">
        <v>0</v>
      </c>
      <c r="E15" s="8">
        <f xml:space="preserve"> SUM(Round28[[#This Row],[امتیاز نتیجه]:[امتیاز پاس گل]])</f>
        <v>5</v>
      </c>
    </row>
    <row r="16" spans="1:5" x14ac:dyDescent="0.25">
      <c r="A16" s="9">
        <v>29566</v>
      </c>
      <c r="B16" s="9">
        <v>3</v>
      </c>
      <c r="C16" s="9">
        <v>2</v>
      </c>
      <c r="D16" s="9">
        <v>0</v>
      </c>
      <c r="E16" s="8">
        <f xml:space="preserve"> SUM(Round28[[#This Row],[امتیاز نتیجه]:[امتیاز پاس گل]])</f>
        <v>5</v>
      </c>
    </row>
    <row r="17" spans="1:5" x14ac:dyDescent="0.25">
      <c r="A17" s="9">
        <v>29800</v>
      </c>
      <c r="B17" s="9">
        <v>1</v>
      </c>
      <c r="C17" s="9">
        <v>2</v>
      </c>
      <c r="D17" s="9">
        <v>1</v>
      </c>
      <c r="E17" s="8">
        <f xml:space="preserve"> SUM(Round28[[#This Row],[امتیاز نتیجه]:[امتیاز پاس گل]])</f>
        <v>4</v>
      </c>
    </row>
    <row r="18" spans="1:5" x14ac:dyDescent="0.25">
      <c r="A18" s="9">
        <v>10809</v>
      </c>
      <c r="B18" s="9">
        <v>1</v>
      </c>
      <c r="C18" s="9">
        <v>1</v>
      </c>
      <c r="D18" s="9">
        <v>1</v>
      </c>
      <c r="E18" s="8">
        <f xml:space="preserve"> SUM(Round28[[#This Row],[امتیاز نتیجه]:[امتیاز پاس گل]])</f>
        <v>3</v>
      </c>
    </row>
    <row r="19" spans="1:5" x14ac:dyDescent="0.25">
      <c r="A19" s="9">
        <v>29490</v>
      </c>
      <c r="B19" s="9">
        <v>1</v>
      </c>
      <c r="C19" s="9">
        <v>2</v>
      </c>
      <c r="D19" s="9">
        <v>0</v>
      </c>
      <c r="E19" s="8">
        <f xml:space="preserve"> SUM(Round28[[#This Row],[امتیاز نتیجه]:[امتیاز پاس گل]])</f>
        <v>3</v>
      </c>
    </row>
    <row r="20" spans="1:5" x14ac:dyDescent="0.25">
      <c r="A20" s="9">
        <v>5914</v>
      </c>
      <c r="B20" s="9">
        <v>1</v>
      </c>
      <c r="C20" s="9">
        <v>2</v>
      </c>
      <c r="D20" s="9">
        <v>0</v>
      </c>
      <c r="E20" s="8">
        <f xml:space="preserve"> SUM(Round28[[#This Row],[امتیاز نتیجه]:[امتیاز پاس گل]])</f>
        <v>3</v>
      </c>
    </row>
    <row r="21" spans="1:5" x14ac:dyDescent="0.25">
      <c r="A21" s="9">
        <v>29631</v>
      </c>
      <c r="B21" s="9">
        <v>1</v>
      </c>
      <c r="C21" s="9">
        <v>1</v>
      </c>
      <c r="D21" s="9">
        <v>1</v>
      </c>
      <c r="E21" s="8">
        <f xml:space="preserve"> SUM(Round28[[#This Row],[امتیاز نتیجه]:[امتیاز پاس گل]])</f>
        <v>3</v>
      </c>
    </row>
    <row r="22" spans="1:5" x14ac:dyDescent="0.25">
      <c r="A22" s="9">
        <v>29560</v>
      </c>
      <c r="B22" s="9">
        <v>1</v>
      </c>
      <c r="C22" s="9">
        <v>2</v>
      </c>
      <c r="D22" s="9">
        <v>0</v>
      </c>
      <c r="E22" s="8">
        <f xml:space="preserve"> SUM(Round28[[#This Row],[امتیاز نتیجه]:[امتیاز پاس گل]])</f>
        <v>3</v>
      </c>
    </row>
    <row r="23" spans="1:5" x14ac:dyDescent="0.25">
      <c r="A23" s="9">
        <v>8946</v>
      </c>
      <c r="B23" s="9">
        <v>1</v>
      </c>
      <c r="C23" s="9">
        <v>1</v>
      </c>
      <c r="D23" s="9">
        <v>1</v>
      </c>
      <c r="E23" s="8">
        <f xml:space="preserve"> SUM(Round28[[#This Row],[امتیاز نتیجه]:[امتیاز پاس گل]])</f>
        <v>3</v>
      </c>
    </row>
    <row r="24" spans="1:5" x14ac:dyDescent="0.25">
      <c r="A24" s="9">
        <v>20722</v>
      </c>
      <c r="B24" s="9">
        <v>1</v>
      </c>
      <c r="C24" s="9">
        <v>2</v>
      </c>
      <c r="D24" s="9">
        <v>0</v>
      </c>
      <c r="E24" s="8">
        <f xml:space="preserve"> SUM(Round28[[#This Row],[امتیاز نتیجه]:[امتیاز پاس گل]])</f>
        <v>3</v>
      </c>
    </row>
    <row r="25" spans="1:5" x14ac:dyDescent="0.25">
      <c r="A25" s="9">
        <v>29782</v>
      </c>
      <c r="B25" s="9">
        <v>1</v>
      </c>
      <c r="C25" s="9">
        <v>2</v>
      </c>
      <c r="D25" s="9">
        <v>0</v>
      </c>
      <c r="E25" s="8">
        <f xml:space="preserve"> SUM(Round28[[#This Row],[امتیاز نتیجه]:[امتیاز پاس گل]])</f>
        <v>3</v>
      </c>
    </row>
    <row r="26" spans="1:5" x14ac:dyDescent="0.25">
      <c r="A26" s="9">
        <v>29629</v>
      </c>
      <c r="B26" s="9">
        <v>1</v>
      </c>
      <c r="C26" s="9">
        <v>1</v>
      </c>
      <c r="D26" s="9">
        <v>1</v>
      </c>
      <c r="E26" s="8">
        <f xml:space="preserve"> SUM(Round28[[#This Row],[امتیاز نتیجه]:[امتیاز پاس گل]])</f>
        <v>3</v>
      </c>
    </row>
    <row r="27" spans="1:5" x14ac:dyDescent="0.25">
      <c r="A27" s="9">
        <v>28535</v>
      </c>
      <c r="B27" s="9">
        <v>1</v>
      </c>
      <c r="C27" s="9">
        <v>1</v>
      </c>
      <c r="D27" s="9">
        <v>0</v>
      </c>
      <c r="E27" s="8">
        <f xml:space="preserve"> SUM(Round28[[#This Row],[امتیاز نتیجه]:[امتیاز پاس گل]])</f>
        <v>2</v>
      </c>
    </row>
    <row r="28" spans="1:5" x14ac:dyDescent="0.25">
      <c r="A28" s="9">
        <v>29823</v>
      </c>
      <c r="B28" s="9">
        <v>1</v>
      </c>
      <c r="C28" s="9">
        <v>1</v>
      </c>
      <c r="D28" s="9">
        <v>0</v>
      </c>
      <c r="E28" s="8">
        <f xml:space="preserve"> SUM(Round28[[#This Row],[امتیاز نتیجه]:[امتیاز پاس گل]])</f>
        <v>2</v>
      </c>
    </row>
    <row r="29" spans="1:5" x14ac:dyDescent="0.25">
      <c r="A29" s="9">
        <v>3564</v>
      </c>
      <c r="B29" s="9">
        <v>1</v>
      </c>
      <c r="C29" s="9">
        <v>1</v>
      </c>
      <c r="D29" s="9">
        <v>0</v>
      </c>
      <c r="E29" s="8">
        <f xml:space="preserve"> SUM(Round28[[#This Row],[امتیاز نتیجه]:[امتیاز پاس گل]])</f>
        <v>2</v>
      </c>
    </row>
    <row r="30" spans="1:5" x14ac:dyDescent="0.25">
      <c r="A30" s="9">
        <v>2</v>
      </c>
      <c r="B30" s="9">
        <v>1</v>
      </c>
      <c r="C30" s="9">
        <v>1</v>
      </c>
      <c r="D30" s="9">
        <v>0</v>
      </c>
      <c r="E30" s="8">
        <f xml:space="preserve"> SUM(Round28[[#This Row],[امتیاز نتیجه]:[امتیاز پاس گل]])</f>
        <v>2</v>
      </c>
    </row>
    <row r="31" spans="1:5" x14ac:dyDescent="0.25">
      <c r="A31" s="9">
        <v>1912</v>
      </c>
      <c r="B31" s="9">
        <v>1</v>
      </c>
      <c r="C31" s="9">
        <v>0</v>
      </c>
      <c r="D31" s="9">
        <v>0</v>
      </c>
      <c r="E31" s="8">
        <f xml:space="preserve"> SUM(Round28[[#This Row],[امتیاز نتیجه]:[امتیاز پاس گل]])</f>
        <v>1</v>
      </c>
    </row>
    <row r="32" spans="1:5" ht="22.5" thickBot="1" x14ac:dyDescent="0.3">
      <c r="A32" s="9">
        <v>29536</v>
      </c>
      <c r="B32" s="9">
        <v>1</v>
      </c>
      <c r="C32" s="9">
        <v>0</v>
      </c>
      <c r="D32" s="9">
        <v>0</v>
      </c>
      <c r="E32" s="8">
        <f xml:space="preserve"> SUM(Round28[[#This Row],[امتیاز نتیجه]:[امتیاز پاس گل]])</f>
        <v>1</v>
      </c>
    </row>
    <row r="33" spans="1:5" ht="22.5" thickTop="1" x14ac:dyDescent="0.25">
      <c r="A33" s="14" t="s">
        <v>189</v>
      </c>
      <c r="B33" s="15"/>
      <c r="C33" s="15"/>
      <c r="D33" s="15"/>
      <c r="E33" s="13">
        <f>SUBTOTAL(101,'دور 28'!$E$2:$E$32)</f>
        <v>4.4838709677419351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3" sqref="E83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9">
        <v>29592</v>
      </c>
      <c r="B2" s="9">
        <v>0</v>
      </c>
      <c r="C2" s="9">
        <v>0</v>
      </c>
      <c r="D2" s="9">
        <v>0</v>
      </c>
      <c r="E2" s="10">
        <f xml:space="preserve"> SUM(Round02[[#This Row],[امتیاز نتیجه]:[امتیاز پاس گل]])</f>
        <v>0</v>
      </c>
    </row>
    <row r="3" spans="1:5" x14ac:dyDescent="0.25">
      <c r="A3" s="9">
        <v>27060</v>
      </c>
      <c r="B3" s="9">
        <v>0</v>
      </c>
      <c r="C3" s="9">
        <v>0</v>
      </c>
      <c r="D3" s="9">
        <v>0</v>
      </c>
      <c r="E3" s="10">
        <f xml:space="preserve"> SUM(Round02[[#This Row],[امتیاز نتیجه]:[امتیاز پاس گل]])</f>
        <v>0</v>
      </c>
    </row>
    <row r="4" spans="1:5" x14ac:dyDescent="0.25">
      <c r="A4" s="9">
        <v>22089</v>
      </c>
      <c r="B4" s="9">
        <v>0</v>
      </c>
      <c r="C4" s="9">
        <v>0</v>
      </c>
      <c r="D4" s="9">
        <v>0</v>
      </c>
      <c r="E4" s="10">
        <f xml:space="preserve"> SUM(Round02[[#This Row],[امتیاز نتیجه]:[امتیاز پاس گل]])</f>
        <v>0</v>
      </c>
    </row>
    <row r="5" spans="1:5" x14ac:dyDescent="0.25">
      <c r="A5" s="9">
        <v>29542</v>
      </c>
      <c r="B5" s="9">
        <v>0</v>
      </c>
      <c r="C5" s="9">
        <v>0</v>
      </c>
      <c r="D5" s="9">
        <v>0</v>
      </c>
      <c r="E5" s="10">
        <f xml:space="preserve"> SUM(Round02[[#This Row],[امتیاز نتیجه]:[امتیاز پاس گل]])</f>
        <v>0</v>
      </c>
    </row>
    <row r="6" spans="1:5" x14ac:dyDescent="0.25">
      <c r="A6" s="9">
        <v>6707</v>
      </c>
      <c r="B6" s="9">
        <v>0</v>
      </c>
      <c r="C6" s="9">
        <v>0</v>
      </c>
      <c r="D6" s="9">
        <v>0</v>
      </c>
      <c r="E6" s="10">
        <f xml:space="preserve"> SUM(Round02[[#This Row],[امتیاز نتیجه]:[امتیاز پاس گل]])</f>
        <v>0</v>
      </c>
    </row>
    <row r="7" spans="1:5" x14ac:dyDescent="0.25">
      <c r="A7" s="9">
        <v>8946</v>
      </c>
      <c r="B7" s="9">
        <v>0</v>
      </c>
      <c r="C7" s="9">
        <v>0</v>
      </c>
      <c r="D7" s="9">
        <v>0</v>
      </c>
      <c r="E7" s="8">
        <f xml:space="preserve"> SUM(Round02[[#This Row],[امتیاز نتیجه]:[امتیاز پاس گل]])</f>
        <v>0</v>
      </c>
    </row>
    <row r="8" spans="1:5" x14ac:dyDescent="0.25">
      <c r="A8" s="9">
        <v>28715</v>
      </c>
      <c r="B8" s="9">
        <v>0</v>
      </c>
      <c r="C8" s="9">
        <v>0</v>
      </c>
      <c r="D8" s="9">
        <v>0</v>
      </c>
      <c r="E8" s="8">
        <f xml:space="preserve"> SUM(Round02[[#This Row],[امتیاز نتیجه]:[امتیاز پاس گل]])</f>
        <v>0</v>
      </c>
    </row>
    <row r="9" spans="1:5" x14ac:dyDescent="0.25">
      <c r="A9" s="9">
        <v>18508</v>
      </c>
      <c r="B9" s="9">
        <v>0</v>
      </c>
      <c r="C9" s="9">
        <v>0</v>
      </c>
      <c r="D9" s="9">
        <v>0</v>
      </c>
      <c r="E9" s="8">
        <f xml:space="preserve"> SUM(Round02[[#This Row],[امتیاز نتیجه]:[امتیاز پاس گل]])</f>
        <v>0</v>
      </c>
    </row>
    <row r="10" spans="1:5" x14ac:dyDescent="0.25">
      <c r="A10" s="9">
        <v>26298</v>
      </c>
      <c r="B10" s="9">
        <v>0</v>
      </c>
      <c r="C10" s="9">
        <v>0</v>
      </c>
      <c r="D10" s="9">
        <v>0</v>
      </c>
      <c r="E10" s="8">
        <f xml:space="preserve"> SUM(Round02[[#This Row],[امتیاز نتیجه]:[امتیاز پاس گل]])</f>
        <v>0</v>
      </c>
    </row>
    <row r="11" spans="1:5" x14ac:dyDescent="0.25">
      <c r="A11" s="9">
        <v>29544</v>
      </c>
      <c r="B11" s="9">
        <v>0</v>
      </c>
      <c r="C11" s="9">
        <v>0</v>
      </c>
      <c r="D11" s="9">
        <v>0</v>
      </c>
      <c r="E11" s="8">
        <f xml:space="preserve"> SUM(Round02[[#This Row],[امتیاز نتیجه]:[امتیاز پاس گل]])</f>
        <v>0</v>
      </c>
    </row>
    <row r="12" spans="1:5" x14ac:dyDescent="0.25">
      <c r="A12" s="9">
        <v>8142</v>
      </c>
      <c r="B12" s="9">
        <v>0</v>
      </c>
      <c r="C12" s="9">
        <v>0</v>
      </c>
      <c r="D12" s="9">
        <v>0</v>
      </c>
      <c r="E12" s="8">
        <f xml:space="preserve"> SUM(Round02[[#This Row],[امتیاز نتیجه]:[امتیاز پاس گل]])</f>
        <v>0</v>
      </c>
    </row>
    <row r="13" spans="1:5" x14ac:dyDescent="0.25">
      <c r="A13" s="9">
        <v>24772</v>
      </c>
      <c r="B13" s="9">
        <v>0</v>
      </c>
      <c r="C13" s="9">
        <v>0</v>
      </c>
      <c r="D13" s="9">
        <v>0</v>
      </c>
      <c r="E13" s="8">
        <f xml:space="preserve"> SUM(Round02[[#This Row],[امتیاز نتیجه]:[امتیاز پاس گل]])</f>
        <v>0</v>
      </c>
    </row>
    <row r="14" spans="1:5" x14ac:dyDescent="0.25">
      <c r="A14" s="9">
        <v>26482</v>
      </c>
      <c r="B14" s="9">
        <v>0</v>
      </c>
      <c r="C14" s="9">
        <v>0</v>
      </c>
      <c r="D14" s="9">
        <v>0</v>
      </c>
      <c r="E14" s="8">
        <f xml:space="preserve"> SUM(Round02[[#This Row],[امتیاز نتیجه]:[امتیاز پاس گل]])</f>
        <v>0</v>
      </c>
    </row>
    <row r="15" spans="1:5" x14ac:dyDescent="0.25">
      <c r="A15" s="9">
        <v>7448</v>
      </c>
      <c r="B15" s="9">
        <v>0</v>
      </c>
      <c r="C15" s="9">
        <v>0</v>
      </c>
      <c r="D15" s="9">
        <v>0</v>
      </c>
      <c r="E15" s="8">
        <f xml:space="preserve"> SUM(Round02[[#This Row],[امتیاز نتیجه]:[امتیاز پاس گل]])</f>
        <v>0</v>
      </c>
    </row>
    <row r="16" spans="1:5" x14ac:dyDescent="0.25">
      <c r="A16" s="9">
        <v>22503</v>
      </c>
      <c r="B16" s="9">
        <v>0</v>
      </c>
      <c r="C16" s="9">
        <v>0</v>
      </c>
      <c r="D16" s="9">
        <v>0</v>
      </c>
      <c r="E16" s="8">
        <f xml:space="preserve"> SUM(Round02[[#This Row],[امتیاز نتیجه]:[امتیاز پاس گل]])</f>
        <v>0</v>
      </c>
    </row>
    <row r="17" spans="1:5" x14ac:dyDescent="0.25">
      <c r="A17" s="9">
        <v>19364</v>
      </c>
      <c r="B17" s="9">
        <v>0</v>
      </c>
      <c r="C17" s="9">
        <v>0</v>
      </c>
      <c r="D17" s="9">
        <v>0</v>
      </c>
      <c r="E17" s="8">
        <f xml:space="preserve"> SUM(Round02[[#This Row],[امتیاز نتیجه]:[امتیاز پاس گل]])</f>
        <v>0</v>
      </c>
    </row>
    <row r="18" spans="1:5" x14ac:dyDescent="0.25">
      <c r="A18" s="9">
        <v>29543</v>
      </c>
      <c r="B18" s="9">
        <v>0</v>
      </c>
      <c r="C18" s="9">
        <v>0</v>
      </c>
      <c r="D18" s="9">
        <v>0</v>
      </c>
      <c r="E18" s="8">
        <f xml:space="preserve"> SUM(Round02[[#This Row],[امتیاز نتیجه]:[امتیاز پاس گل]])</f>
        <v>0</v>
      </c>
    </row>
    <row r="19" spans="1:5" x14ac:dyDescent="0.25">
      <c r="A19" s="9">
        <v>29595</v>
      </c>
      <c r="B19" s="9">
        <v>0</v>
      </c>
      <c r="C19" s="9">
        <v>0</v>
      </c>
      <c r="D19" s="9">
        <v>0</v>
      </c>
      <c r="E19" s="8">
        <f xml:space="preserve"> SUM(Round02[[#This Row],[امتیاز نتیجه]:[امتیاز پاس گل]])</f>
        <v>0</v>
      </c>
    </row>
    <row r="20" spans="1:5" x14ac:dyDescent="0.25">
      <c r="A20" s="9">
        <v>27427</v>
      </c>
      <c r="B20" s="9">
        <v>0</v>
      </c>
      <c r="C20" s="9">
        <v>0</v>
      </c>
      <c r="D20" s="9">
        <v>0</v>
      </c>
      <c r="E20" s="8">
        <f xml:space="preserve"> SUM(Round02[[#This Row],[امتیاز نتیجه]:[امتیاز پاس گل]])</f>
        <v>0</v>
      </c>
    </row>
    <row r="21" spans="1:5" x14ac:dyDescent="0.25">
      <c r="A21" s="9">
        <v>28535</v>
      </c>
      <c r="B21" s="9">
        <v>0</v>
      </c>
      <c r="C21" s="9">
        <v>0</v>
      </c>
      <c r="D21" s="9">
        <v>0</v>
      </c>
      <c r="E21" s="8">
        <f xml:space="preserve"> SUM(Round02[[#This Row],[امتیاز نتیجه]:[امتیاز پاس گل]])</f>
        <v>0</v>
      </c>
    </row>
    <row r="22" spans="1:5" x14ac:dyDescent="0.25">
      <c r="A22" s="9">
        <v>29446</v>
      </c>
      <c r="B22" s="9">
        <v>0</v>
      </c>
      <c r="C22" s="9">
        <v>0</v>
      </c>
      <c r="D22" s="9">
        <v>0</v>
      </c>
      <c r="E22" s="8">
        <f xml:space="preserve"> SUM(Round02[[#This Row],[امتیاز نتیجه]:[امتیاز پاس گل]])</f>
        <v>0</v>
      </c>
    </row>
    <row r="23" spans="1:5" x14ac:dyDescent="0.25">
      <c r="A23" s="9">
        <v>27857</v>
      </c>
      <c r="B23" s="9">
        <v>0</v>
      </c>
      <c r="C23" s="9">
        <v>0</v>
      </c>
      <c r="D23" s="9">
        <v>0</v>
      </c>
      <c r="E23" s="8">
        <f xml:space="preserve"> SUM(Round02[[#This Row],[امتیاز نتیجه]:[امتیاز پاس گل]])</f>
        <v>0</v>
      </c>
    </row>
    <row r="24" spans="1:5" x14ac:dyDescent="0.25">
      <c r="A24" s="9">
        <v>6333</v>
      </c>
      <c r="B24" s="9">
        <v>0</v>
      </c>
      <c r="C24" s="9">
        <v>0</v>
      </c>
      <c r="D24" s="9">
        <v>0</v>
      </c>
      <c r="E24" s="8">
        <f xml:space="preserve"> SUM(Round02[[#This Row],[امتیاز نتیجه]:[امتیاز پاس گل]])</f>
        <v>0</v>
      </c>
    </row>
    <row r="25" spans="1:5" x14ac:dyDescent="0.25">
      <c r="A25" s="9">
        <v>17737</v>
      </c>
      <c r="B25" s="9">
        <v>0</v>
      </c>
      <c r="C25" s="9">
        <v>0</v>
      </c>
      <c r="D25" s="9">
        <v>0</v>
      </c>
      <c r="E25" s="8">
        <f xml:space="preserve"> SUM(Round02[[#This Row],[امتیاز نتیجه]:[امتیاز پاس گل]])</f>
        <v>0</v>
      </c>
    </row>
    <row r="26" spans="1:5" x14ac:dyDescent="0.25">
      <c r="A26" s="9">
        <v>12882</v>
      </c>
      <c r="B26" s="9">
        <v>0</v>
      </c>
      <c r="C26" s="9">
        <v>0</v>
      </c>
      <c r="D26" s="9">
        <v>0</v>
      </c>
      <c r="E26" s="8">
        <f xml:space="preserve"> SUM(Round02[[#This Row],[امتیاز نتیجه]:[امتیاز پاس گل]])</f>
        <v>0</v>
      </c>
    </row>
    <row r="27" spans="1:5" x14ac:dyDescent="0.25">
      <c r="A27" s="9">
        <v>29566</v>
      </c>
      <c r="B27" s="9">
        <v>0</v>
      </c>
      <c r="C27" s="9">
        <v>0</v>
      </c>
      <c r="D27" s="9">
        <v>0</v>
      </c>
      <c r="E27" s="8">
        <f xml:space="preserve"> SUM(Round02[[#This Row],[امتیاز نتیجه]:[امتیاز پاس گل]])</f>
        <v>0</v>
      </c>
    </row>
    <row r="28" spans="1:5" x14ac:dyDescent="0.25">
      <c r="A28" s="9">
        <v>24294</v>
      </c>
      <c r="B28" s="9">
        <v>0</v>
      </c>
      <c r="C28" s="9">
        <v>0</v>
      </c>
      <c r="D28" s="9">
        <v>0</v>
      </c>
      <c r="E28" s="8">
        <f xml:space="preserve"> SUM(Round02[[#This Row],[امتیاز نتیجه]:[امتیاز پاس گل]])</f>
        <v>0</v>
      </c>
    </row>
    <row r="29" spans="1:5" x14ac:dyDescent="0.25">
      <c r="A29" s="9">
        <v>29597</v>
      </c>
      <c r="B29" s="9">
        <v>0</v>
      </c>
      <c r="C29" s="9">
        <v>0</v>
      </c>
      <c r="D29" s="9">
        <v>0</v>
      </c>
      <c r="E29" s="8">
        <f xml:space="preserve"> SUM(Round02[[#This Row],[امتیاز نتیجه]:[امتیاز پاس گل]])</f>
        <v>0</v>
      </c>
    </row>
    <row r="30" spans="1:5" x14ac:dyDescent="0.25">
      <c r="A30" s="9">
        <v>13267</v>
      </c>
      <c r="B30" s="9">
        <v>0</v>
      </c>
      <c r="C30" s="9">
        <v>0</v>
      </c>
      <c r="D30" s="9">
        <v>0</v>
      </c>
      <c r="E30" s="8">
        <f xml:space="preserve"> SUM(Round02[[#This Row],[امتیاز نتیجه]:[امتیاز پاس گل]])</f>
        <v>0</v>
      </c>
    </row>
    <row r="31" spans="1:5" x14ac:dyDescent="0.25">
      <c r="A31" s="9">
        <v>27285</v>
      </c>
      <c r="B31" s="9">
        <v>0</v>
      </c>
      <c r="C31" s="9">
        <v>0</v>
      </c>
      <c r="D31" s="9">
        <v>0</v>
      </c>
      <c r="E31" s="8">
        <f xml:space="preserve"> SUM(Round02[[#This Row],[امتیاز نتیجه]:[امتیاز پاس گل]])</f>
        <v>0</v>
      </c>
    </row>
    <row r="32" spans="1:5" x14ac:dyDescent="0.25">
      <c r="A32" s="9">
        <v>19663</v>
      </c>
      <c r="B32" s="9">
        <v>0</v>
      </c>
      <c r="C32" s="9">
        <v>0</v>
      </c>
      <c r="D32" s="9">
        <v>0</v>
      </c>
      <c r="E32" s="8">
        <f xml:space="preserve"> SUM(Round02[[#This Row],[امتیاز نتیجه]:[امتیاز پاس گل]])</f>
        <v>0</v>
      </c>
    </row>
    <row r="33" spans="1:5" x14ac:dyDescent="0.25">
      <c r="A33" s="9">
        <v>24450</v>
      </c>
      <c r="B33" s="9">
        <v>0</v>
      </c>
      <c r="C33" s="9">
        <v>0</v>
      </c>
      <c r="D33" s="9">
        <v>0</v>
      </c>
      <c r="E33" s="8">
        <f xml:space="preserve"> SUM(Round02[[#This Row],[امتیاز نتیجه]:[امتیاز پاس گل]])</f>
        <v>0</v>
      </c>
    </row>
    <row r="34" spans="1:5" x14ac:dyDescent="0.25">
      <c r="A34" s="9">
        <v>20722</v>
      </c>
      <c r="B34" s="9">
        <v>0</v>
      </c>
      <c r="C34" s="9">
        <v>0</v>
      </c>
      <c r="D34" s="9">
        <v>0</v>
      </c>
      <c r="E34" s="8">
        <f xml:space="preserve"> SUM(Round02[[#This Row],[امتیاز نتیجه]:[امتیاز پاس گل]])</f>
        <v>0</v>
      </c>
    </row>
    <row r="35" spans="1:5" x14ac:dyDescent="0.25">
      <c r="A35" s="9">
        <v>21822</v>
      </c>
      <c r="B35" s="9">
        <v>0</v>
      </c>
      <c r="C35" s="9">
        <v>0</v>
      </c>
      <c r="D35" s="9">
        <v>0</v>
      </c>
      <c r="E35" s="8">
        <f xml:space="preserve"> SUM(Round02[[#This Row],[امتیاز نتیجه]:[امتیاز پاس گل]])</f>
        <v>0</v>
      </c>
    </row>
    <row r="36" spans="1:5" x14ac:dyDescent="0.25">
      <c r="A36" s="9">
        <v>29328</v>
      </c>
      <c r="B36" s="9">
        <v>0</v>
      </c>
      <c r="C36" s="9">
        <v>0</v>
      </c>
      <c r="D36" s="9">
        <v>0</v>
      </c>
      <c r="E36" s="8">
        <f xml:space="preserve"> SUM(Round02[[#This Row],[امتیاز نتیجه]:[امتیاز پاس گل]])</f>
        <v>0</v>
      </c>
    </row>
    <row r="37" spans="1:5" x14ac:dyDescent="0.25">
      <c r="A37" s="9">
        <v>29231</v>
      </c>
      <c r="B37" s="9">
        <v>0</v>
      </c>
      <c r="C37" s="9">
        <v>0</v>
      </c>
      <c r="D37" s="9">
        <v>0</v>
      </c>
      <c r="E37" s="8">
        <f xml:space="preserve"> SUM(Round02[[#This Row],[امتیاز نتیجه]:[امتیاز پاس گل]])</f>
        <v>0</v>
      </c>
    </row>
    <row r="38" spans="1:5" x14ac:dyDescent="0.25">
      <c r="A38" s="9">
        <v>29577</v>
      </c>
      <c r="B38" s="9">
        <v>0</v>
      </c>
      <c r="C38" s="9">
        <v>0</v>
      </c>
      <c r="D38" s="9">
        <v>0</v>
      </c>
      <c r="E38" s="8">
        <f xml:space="preserve"> SUM(Round02[[#This Row],[امتیاز نتیجه]:[امتیاز پاس گل]])</f>
        <v>0</v>
      </c>
    </row>
    <row r="39" spans="1:5" x14ac:dyDescent="0.25">
      <c r="A39" s="9">
        <v>27054</v>
      </c>
      <c r="B39" s="9">
        <v>0</v>
      </c>
      <c r="C39" s="9">
        <v>0</v>
      </c>
      <c r="D39" s="9">
        <v>0</v>
      </c>
      <c r="E39" s="8">
        <f xml:space="preserve"> SUM(Round02[[#This Row],[امتیاز نتیجه]:[امتیاز پاس گل]])</f>
        <v>0</v>
      </c>
    </row>
    <row r="40" spans="1:5" x14ac:dyDescent="0.25">
      <c r="A40" s="9">
        <v>29532</v>
      </c>
      <c r="B40" s="9">
        <v>0</v>
      </c>
      <c r="C40" s="9">
        <v>0</v>
      </c>
      <c r="D40" s="9">
        <v>0</v>
      </c>
      <c r="E40" s="8">
        <f xml:space="preserve"> SUM(Round02[[#This Row],[امتیاز نتیجه]:[امتیاز پاس گل]])</f>
        <v>0</v>
      </c>
    </row>
    <row r="41" spans="1:5" x14ac:dyDescent="0.25">
      <c r="A41" s="9">
        <v>29551</v>
      </c>
      <c r="B41" s="9">
        <v>0</v>
      </c>
      <c r="C41" s="9">
        <v>0</v>
      </c>
      <c r="D41" s="9">
        <v>0</v>
      </c>
      <c r="E41" s="8">
        <f xml:space="preserve"> SUM(Round02[[#This Row],[امتیاز نتیجه]:[امتیاز پاس گل]])</f>
        <v>0</v>
      </c>
    </row>
    <row r="42" spans="1:5" x14ac:dyDescent="0.25">
      <c r="A42" s="9">
        <v>11232</v>
      </c>
      <c r="B42" s="9">
        <v>0</v>
      </c>
      <c r="C42" s="9">
        <v>0</v>
      </c>
      <c r="D42" s="9">
        <v>0</v>
      </c>
      <c r="E42" s="8">
        <f xml:space="preserve"> SUM(Round02[[#This Row],[امتیاز نتیجه]:[امتیاز پاس گل]])</f>
        <v>0</v>
      </c>
    </row>
    <row r="43" spans="1:5" x14ac:dyDescent="0.25">
      <c r="A43" s="9">
        <v>28402</v>
      </c>
      <c r="B43" s="9">
        <v>0</v>
      </c>
      <c r="C43" s="9">
        <v>0</v>
      </c>
      <c r="D43" s="9">
        <v>0</v>
      </c>
      <c r="E43" s="8">
        <f xml:space="preserve"> SUM(Round02[[#This Row],[امتیاز نتیجه]:[امتیاز پاس گل]])</f>
        <v>0</v>
      </c>
    </row>
    <row r="44" spans="1:5" x14ac:dyDescent="0.25">
      <c r="A44" s="9">
        <v>27560</v>
      </c>
      <c r="B44" s="9">
        <v>0</v>
      </c>
      <c r="C44" s="9">
        <v>0</v>
      </c>
      <c r="D44" s="9">
        <v>0</v>
      </c>
      <c r="E44" s="8">
        <f xml:space="preserve"> SUM(Round02[[#This Row],[امتیاز نتیجه]:[امتیاز پاس گل]])</f>
        <v>0</v>
      </c>
    </row>
    <row r="45" spans="1:5" x14ac:dyDescent="0.25">
      <c r="A45" s="9">
        <v>29466</v>
      </c>
      <c r="B45" s="9">
        <v>0</v>
      </c>
      <c r="C45" s="9">
        <v>0</v>
      </c>
      <c r="D45" s="9">
        <v>0</v>
      </c>
      <c r="E45" s="8">
        <f xml:space="preserve"> SUM(Round02[[#This Row],[امتیاز نتیجه]:[امتیاز پاس گل]])</f>
        <v>0</v>
      </c>
    </row>
    <row r="46" spans="1:5" x14ac:dyDescent="0.25">
      <c r="A46" s="9">
        <v>27092</v>
      </c>
      <c r="B46" s="9">
        <v>0</v>
      </c>
      <c r="C46" s="9">
        <v>0</v>
      </c>
      <c r="D46" s="9">
        <v>0</v>
      </c>
      <c r="E46" s="8">
        <f xml:space="preserve"> SUM(Round02[[#This Row],[امتیاز نتیجه]:[امتیاز پاس گل]])</f>
        <v>0</v>
      </c>
    </row>
    <row r="47" spans="1:5" x14ac:dyDescent="0.25">
      <c r="A47" s="9">
        <v>29536</v>
      </c>
      <c r="B47" s="9">
        <v>0</v>
      </c>
      <c r="C47" s="9">
        <v>0</v>
      </c>
      <c r="D47" s="9">
        <v>0</v>
      </c>
      <c r="E47" s="8">
        <f xml:space="preserve"> SUM(Round02[[#This Row],[امتیاز نتیجه]:[امتیاز پاس گل]])</f>
        <v>0</v>
      </c>
    </row>
    <row r="48" spans="1:5" x14ac:dyDescent="0.25">
      <c r="A48" s="9">
        <v>18115</v>
      </c>
      <c r="B48" s="9">
        <v>0</v>
      </c>
      <c r="C48" s="9">
        <v>0</v>
      </c>
      <c r="D48" s="9">
        <v>0</v>
      </c>
      <c r="E48" s="8">
        <f xml:space="preserve"> SUM(Round02[[#This Row],[امتیاز نتیجه]:[امتیاز پاس گل]])</f>
        <v>0</v>
      </c>
    </row>
    <row r="49" spans="1:5" x14ac:dyDescent="0.25">
      <c r="A49" s="9">
        <v>29570</v>
      </c>
      <c r="B49" s="9">
        <v>0</v>
      </c>
      <c r="C49" s="9">
        <v>0</v>
      </c>
      <c r="D49" s="9">
        <v>0</v>
      </c>
      <c r="E49" s="8">
        <f xml:space="preserve"> SUM(Round02[[#This Row],[امتیاز نتیجه]:[امتیاز پاس گل]])</f>
        <v>0</v>
      </c>
    </row>
    <row r="50" spans="1:5" x14ac:dyDescent="0.25">
      <c r="A50" s="9">
        <v>29586</v>
      </c>
      <c r="B50" s="9">
        <v>0</v>
      </c>
      <c r="C50" s="9">
        <v>0</v>
      </c>
      <c r="D50" s="9">
        <v>0</v>
      </c>
      <c r="E50" s="8">
        <f xml:space="preserve"> SUM(Round02[[#This Row],[امتیاز نتیجه]:[امتیاز پاس گل]])</f>
        <v>0</v>
      </c>
    </row>
    <row r="51" spans="1:5" x14ac:dyDescent="0.25">
      <c r="A51" s="9">
        <v>18300</v>
      </c>
      <c r="B51" s="9">
        <v>0</v>
      </c>
      <c r="C51" s="9">
        <v>0</v>
      </c>
      <c r="D51" s="9">
        <v>0</v>
      </c>
      <c r="E51" s="8">
        <f xml:space="preserve"> SUM(Round02[[#This Row],[امتیاز نتیجه]:[امتیاز پاس گل]])</f>
        <v>0</v>
      </c>
    </row>
    <row r="52" spans="1:5" x14ac:dyDescent="0.25">
      <c r="A52" s="9">
        <v>29490</v>
      </c>
      <c r="B52" s="9">
        <v>0</v>
      </c>
      <c r="C52" s="9">
        <v>0</v>
      </c>
      <c r="D52" s="9">
        <v>0</v>
      </c>
      <c r="E52" s="8">
        <f xml:space="preserve"> SUM(Round02[[#This Row],[امتیاز نتیجه]:[امتیاز پاس گل]])</f>
        <v>0</v>
      </c>
    </row>
    <row r="53" spans="1:5" x14ac:dyDescent="0.25">
      <c r="A53" s="9">
        <v>29583</v>
      </c>
      <c r="B53" s="9">
        <v>0</v>
      </c>
      <c r="C53" s="9">
        <v>0</v>
      </c>
      <c r="D53" s="9">
        <v>0</v>
      </c>
      <c r="E53" s="8">
        <f xml:space="preserve"> SUM(Round02[[#This Row],[امتیاز نتیجه]:[امتیاز پاس گل]])</f>
        <v>0</v>
      </c>
    </row>
    <row r="54" spans="1:5" x14ac:dyDescent="0.25">
      <c r="A54" s="9">
        <v>14671</v>
      </c>
      <c r="B54" s="9">
        <v>0</v>
      </c>
      <c r="C54" s="9">
        <v>0</v>
      </c>
      <c r="D54" s="9">
        <v>0</v>
      </c>
      <c r="E54" s="8">
        <f xml:space="preserve"> SUM(Round02[[#This Row],[امتیاز نتیجه]:[امتیاز پاس گل]])</f>
        <v>0</v>
      </c>
    </row>
    <row r="55" spans="1:5" x14ac:dyDescent="0.25">
      <c r="A55" s="9">
        <v>12034</v>
      </c>
      <c r="B55" s="9">
        <v>0</v>
      </c>
      <c r="C55" s="9">
        <v>0</v>
      </c>
      <c r="D55" s="9">
        <v>0</v>
      </c>
      <c r="E55" s="8">
        <f xml:space="preserve"> SUM(Round02[[#This Row],[امتیاز نتیجه]:[امتیاز پاس گل]])</f>
        <v>0</v>
      </c>
    </row>
    <row r="56" spans="1:5" x14ac:dyDescent="0.25">
      <c r="A56" s="9">
        <v>29177</v>
      </c>
      <c r="B56" s="9">
        <v>0</v>
      </c>
      <c r="C56" s="9">
        <v>0</v>
      </c>
      <c r="D56" s="9">
        <v>0</v>
      </c>
      <c r="E56" s="8">
        <f xml:space="preserve"> SUM(Round02[[#This Row],[امتیاز نتیجه]:[امتیاز پاس گل]])</f>
        <v>0</v>
      </c>
    </row>
    <row r="57" spans="1:5" x14ac:dyDescent="0.25">
      <c r="A57" s="9">
        <v>26833</v>
      </c>
      <c r="B57" s="9">
        <v>0</v>
      </c>
      <c r="C57" s="9">
        <v>0</v>
      </c>
      <c r="D57" s="9">
        <v>0</v>
      </c>
      <c r="E57" s="8">
        <f xml:space="preserve"> SUM(Round02[[#This Row],[امتیاز نتیجه]:[امتیاز پاس گل]])</f>
        <v>0</v>
      </c>
    </row>
    <row r="58" spans="1:5" x14ac:dyDescent="0.25">
      <c r="A58" s="9">
        <v>6661</v>
      </c>
      <c r="B58" s="9">
        <v>0</v>
      </c>
      <c r="C58" s="9">
        <v>0</v>
      </c>
      <c r="D58" s="9">
        <v>0</v>
      </c>
      <c r="E58" s="8">
        <f xml:space="preserve"> SUM(Round02[[#This Row],[امتیاز نتیجه]:[امتیاز پاس گل]])</f>
        <v>0</v>
      </c>
    </row>
    <row r="59" spans="1:5" x14ac:dyDescent="0.25">
      <c r="A59" s="9">
        <v>27013</v>
      </c>
      <c r="B59" s="9">
        <v>0</v>
      </c>
      <c r="C59" s="9">
        <v>0</v>
      </c>
      <c r="D59" s="9">
        <v>0</v>
      </c>
      <c r="E59" s="8">
        <f xml:space="preserve"> SUM(Round02[[#This Row],[امتیاز نتیجه]:[امتیاز پاس گل]])</f>
        <v>0</v>
      </c>
    </row>
    <row r="60" spans="1:5" x14ac:dyDescent="0.25">
      <c r="A60" s="9">
        <v>29602</v>
      </c>
      <c r="B60" s="9">
        <v>0</v>
      </c>
      <c r="C60" s="9">
        <v>0</v>
      </c>
      <c r="D60" s="9">
        <v>0</v>
      </c>
      <c r="E60" s="8">
        <f xml:space="preserve"> SUM(Round02[[#This Row],[امتیاز نتیجه]:[امتیاز پاس گل]])</f>
        <v>0</v>
      </c>
    </row>
    <row r="61" spans="1:5" x14ac:dyDescent="0.25">
      <c r="A61" s="9">
        <v>29593</v>
      </c>
      <c r="B61" s="9">
        <v>0</v>
      </c>
      <c r="C61" s="9">
        <v>0</v>
      </c>
      <c r="D61" s="9">
        <v>0</v>
      </c>
      <c r="E61" s="8">
        <f xml:space="preserve"> SUM(Round02[[#This Row],[امتیاز نتیجه]:[امتیاز پاس گل]])</f>
        <v>0</v>
      </c>
    </row>
    <row r="62" spans="1:5" x14ac:dyDescent="0.25">
      <c r="A62" s="9">
        <v>26950</v>
      </c>
      <c r="B62" s="9">
        <v>0</v>
      </c>
      <c r="C62" s="9">
        <v>0</v>
      </c>
      <c r="D62" s="9">
        <v>0</v>
      </c>
      <c r="E62" s="8">
        <f xml:space="preserve"> SUM(Round02[[#This Row],[امتیاز نتیجه]:[امتیاز پاس گل]])</f>
        <v>0</v>
      </c>
    </row>
    <row r="63" spans="1:5" x14ac:dyDescent="0.25">
      <c r="A63" s="9">
        <v>22464</v>
      </c>
      <c r="B63" s="9">
        <v>0</v>
      </c>
      <c r="C63" s="9">
        <v>0</v>
      </c>
      <c r="D63" s="9">
        <v>0</v>
      </c>
      <c r="E63" s="8">
        <f xml:space="preserve"> SUM(Round02[[#This Row],[امتیاز نتیجه]:[امتیاز پاس گل]])</f>
        <v>0</v>
      </c>
    </row>
    <row r="64" spans="1:5" x14ac:dyDescent="0.25">
      <c r="A64" s="9">
        <v>25396</v>
      </c>
      <c r="B64" s="9">
        <v>0</v>
      </c>
      <c r="C64" s="9">
        <v>0</v>
      </c>
      <c r="D64" s="9">
        <v>0</v>
      </c>
      <c r="E64" s="8">
        <f xml:space="preserve"> SUM(Round02[[#This Row],[امتیاز نتیجه]:[امتیاز پاس گل]])</f>
        <v>0</v>
      </c>
    </row>
    <row r="65" spans="1:5" x14ac:dyDescent="0.25">
      <c r="A65" s="9">
        <v>29571</v>
      </c>
      <c r="B65" s="9">
        <v>0</v>
      </c>
      <c r="C65" s="9">
        <v>0</v>
      </c>
      <c r="D65" s="9">
        <v>0</v>
      </c>
      <c r="E65" s="8">
        <f xml:space="preserve"> SUM(Round02[[#This Row],[امتیاز نتیجه]:[امتیاز پاس گل]])</f>
        <v>0</v>
      </c>
    </row>
    <row r="66" spans="1:5" x14ac:dyDescent="0.25">
      <c r="A66" s="9">
        <v>29576</v>
      </c>
      <c r="B66" s="9">
        <v>0</v>
      </c>
      <c r="C66" s="9">
        <v>0</v>
      </c>
      <c r="D66" s="9">
        <v>0</v>
      </c>
      <c r="E66" s="8">
        <f xml:space="preserve"> SUM(Round02[[#This Row],[امتیاز نتیجه]:[امتیاز پاس گل]])</f>
        <v>0</v>
      </c>
    </row>
    <row r="67" spans="1:5" x14ac:dyDescent="0.25">
      <c r="A67" s="9">
        <v>20270</v>
      </c>
      <c r="B67" s="9">
        <v>0</v>
      </c>
      <c r="C67" s="9">
        <v>0</v>
      </c>
      <c r="D67" s="9">
        <v>0</v>
      </c>
      <c r="E67" s="8">
        <f xml:space="preserve"> SUM(Round02[[#This Row],[امتیاز نتیجه]:[امتیاز پاس گل]])</f>
        <v>0</v>
      </c>
    </row>
    <row r="68" spans="1:5" x14ac:dyDescent="0.25">
      <c r="A68" s="9">
        <v>15234</v>
      </c>
      <c r="B68" s="9">
        <v>0</v>
      </c>
      <c r="C68" s="9">
        <v>0</v>
      </c>
      <c r="D68" s="9">
        <v>0</v>
      </c>
      <c r="E68" s="8">
        <f xml:space="preserve"> SUM(Round02[[#This Row],[امتیاز نتیجه]:[امتیاز پاس گل]])</f>
        <v>0</v>
      </c>
    </row>
    <row r="69" spans="1:5" x14ac:dyDescent="0.25">
      <c r="A69" s="9">
        <v>28965</v>
      </c>
      <c r="B69" s="9">
        <v>0</v>
      </c>
      <c r="C69" s="9">
        <v>0</v>
      </c>
      <c r="D69" s="9">
        <v>0</v>
      </c>
      <c r="E69" s="8">
        <f xml:space="preserve"> SUM(Round02[[#This Row],[امتیاز نتیجه]:[امتیاز پاس گل]])</f>
        <v>0</v>
      </c>
    </row>
    <row r="70" spans="1:5" x14ac:dyDescent="0.25">
      <c r="A70" s="9">
        <v>29604</v>
      </c>
      <c r="B70" s="9">
        <v>0</v>
      </c>
      <c r="C70" s="9">
        <v>0</v>
      </c>
      <c r="D70" s="9">
        <v>0</v>
      </c>
      <c r="E70" s="8">
        <f xml:space="preserve"> SUM(Round02[[#This Row],[امتیاز نتیجه]:[امتیاز پاس گل]])</f>
        <v>0</v>
      </c>
    </row>
    <row r="71" spans="1:5" x14ac:dyDescent="0.25">
      <c r="A71" s="9">
        <v>17142</v>
      </c>
      <c r="B71" s="9">
        <v>0</v>
      </c>
      <c r="C71" s="9">
        <v>0</v>
      </c>
      <c r="D71" s="9">
        <v>0</v>
      </c>
      <c r="E71" s="8">
        <f xml:space="preserve"> SUM(Round02[[#This Row],[امتیاز نتیجه]:[امتیاز پاس گل]])</f>
        <v>0</v>
      </c>
    </row>
    <row r="72" spans="1:5" x14ac:dyDescent="0.25">
      <c r="A72" s="9">
        <v>26027</v>
      </c>
      <c r="B72" s="9">
        <v>0</v>
      </c>
      <c r="C72" s="9">
        <v>0</v>
      </c>
      <c r="D72" s="9">
        <v>0</v>
      </c>
      <c r="E72" s="8">
        <f xml:space="preserve"> SUM(Round02[[#This Row],[امتیاز نتیجه]:[امتیاز پاس گل]])</f>
        <v>0</v>
      </c>
    </row>
    <row r="73" spans="1:5" x14ac:dyDescent="0.25">
      <c r="A73" s="9">
        <v>7408</v>
      </c>
      <c r="B73" s="9">
        <v>0</v>
      </c>
      <c r="C73" s="9">
        <v>0</v>
      </c>
      <c r="D73" s="9">
        <v>0</v>
      </c>
      <c r="E73" s="8">
        <f xml:space="preserve"> SUM(Round02[[#This Row],[امتیاز نتیجه]:[امتیاز پاس گل]])</f>
        <v>0</v>
      </c>
    </row>
    <row r="74" spans="1:5" x14ac:dyDescent="0.25">
      <c r="A74" s="9">
        <v>29163</v>
      </c>
      <c r="B74" s="9">
        <v>0</v>
      </c>
      <c r="C74" s="9">
        <v>0</v>
      </c>
      <c r="D74" s="9">
        <v>0</v>
      </c>
      <c r="E74" s="8">
        <f xml:space="preserve"> SUM(Round02[[#This Row],[امتیاز نتیجه]:[امتیاز پاس گل]])</f>
        <v>0</v>
      </c>
    </row>
    <row r="75" spans="1:5" x14ac:dyDescent="0.25">
      <c r="A75" s="9">
        <v>13355</v>
      </c>
      <c r="B75" s="9">
        <v>0</v>
      </c>
      <c r="C75" s="9">
        <v>0</v>
      </c>
      <c r="D75" s="9">
        <v>0</v>
      </c>
      <c r="E75" s="8">
        <f xml:space="preserve"> SUM(Round02[[#This Row],[امتیاز نتیجه]:[امتیاز پاس گل]])</f>
        <v>0</v>
      </c>
    </row>
    <row r="76" spans="1:5" x14ac:dyDescent="0.25">
      <c r="A76" s="9">
        <v>19415</v>
      </c>
      <c r="B76" s="9">
        <v>0</v>
      </c>
      <c r="C76" s="9">
        <v>0</v>
      </c>
      <c r="D76" s="9">
        <v>0</v>
      </c>
      <c r="E76" s="8">
        <f xml:space="preserve"> SUM(Round02[[#This Row],[امتیاز نتیجه]:[امتیاز پاس گل]])</f>
        <v>0</v>
      </c>
    </row>
    <row r="77" spans="1:5" x14ac:dyDescent="0.25">
      <c r="A77" s="9">
        <v>3564</v>
      </c>
      <c r="B77" s="9">
        <v>0</v>
      </c>
      <c r="C77" s="9">
        <v>0</v>
      </c>
      <c r="D77" s="9">
        <v>0</v>
      </c>
      <c r="E77" s="8">
        <f xml:space="preserve"> SUM(Round02[[#This Row],[امتیاز نتیجه]:[امتیاز پاس گل]])</f>
        <v>0</v>
      </c>
    </row>
    <row r="78" spans="1:5" x14ac:dyDescent="0.25">
      <c r="A78" s="9">
        <v>11586</v>
      </c>
      <c r="B78" s="9">
        <v>0</v>
      </c>
      <c r="C78" s="9">
        <v>0</v>
      </c>
      <c r="D78" s="9">
        <v>0</v>
      </c>
      <c r="E78" s="8">
        <f xml:space="preserve"> SUM(Round02[[#This Row],[امتیاز نتیجه]:[امتیاز پاس گل]])</f>
        <v>0</v>
      </c>
    </row>
    <row r="79" spans="1:5" x14ac:dyDescent="0.25">
      <c r="A79" s="9">
        <v>22795</v>
      </c>
      <c r="B79" s="9">
        <v>0</v>
      </c>
      <c r="C79" s="9">
        <v>0</v>
      </c>
      <c r="D79" s="9">
        <v>0</v>
      </c>
      <c r="E79" s="8">
        <f xml:space="preserve"> SUM(Round02[[#This Row],[امتیاز نتیجه]:[امتیاز پاس گل]])</f>
        <v>0</v>
      </c>
    </row>
    <row r="80" spans="1:5" x14ac:dyDescent="0.25">
      <c r="A80" s="9">
        <v>22060</v>
      </c>
      <c r="B80" s="9">
        <v>0</v>
      </c>
      <c r="C80" s="9">
        <v>0</v>
      </c>
      <c r="D80" s="9">
        <v>0</v>
      </c>
      <c r="E80" s="8">
        <f xml:space="preserve"> SUM(Round02[[#This Row],[امتیاز نتیجه]:[امتیاز پاس گل]])</f>
        <v>0</v>
      </c>
    </row>
    <row r="81" spans="1:5" x14ac:dyDescent="0.25">
      <c r="A81" s="9">
        <v>8689</v>
      </c>
      <c r="B81" s="9">
        <v>0</v>
      </c>
      <c r="C81" s="9">
        <v>0</v>
      </c>
      <c r="D81" s="9">
        <v>0</v>
      </c>
      <c r="E81" s="8">
        <f xml:space="preserve"> SUM(Round02[[#This Row],[امتیاز نتیجه]:[امتیاز پاس گل]])</f>
        <v>0</v>
      </c>
    </row>
    <row r="82" spans="1:5" x14ac:dyDescent="0.25">
      <c r="A82" s="9">
        <v>28789</v>
      </c>
      <c r="B82" s="9">
        <v>0</v>
      </c>
      <c r="C82" s="9">
        <v>0</v>
      </c>
      <c r="D82" s="9">
        <v>0</v>
      </c>
      <c r="E82" s="8">
        <f xml:space="preserve"> SUM(Round02[[#This Row],[امتیاز نتیجه]:[امتیاز پاس گل]])</f>
        <v>0</v>
      </c>
    </row>
    <row r="83" spans="1:5" x14ac:dyDescent="0.25">
      <c r="A83" s="1" t="s">
        <v>189</v>
      </c>
      <c r="E83" s="10">
        <f>SUBTOTAL(101,Round02[مجموع امتیاز])</f>
        <v>0</v>
      </c>
    </row>
  </sheetData>
  <conditionalFormatting sqref="A2:A82">
    <cfRule type="duplicateValues" dxfId="90" priority="170"/>
    <cfRule type="duplicateValues" dxfId="89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0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27427</v>
      </c>
      <c r="B2" s="7">
        <v>5</v>
      </c>
      <c r="C2" s="7">
        <v>2</v>
      </c>
      <c r="D2" s="7">
        <v>1</v>
      </c>
      <c r="E2" s="8">
        <f xml:space="preserve"> SUM(Round29[[#This Row],[امتیاز نتیجه]:[امتیاز پاس گل]])</f>
        <v>8</v>
      </c>
    </row>
    <row r="3" spans="1:5" x14ac:dyDescent="0.25">
      <c r="A3" s="9">
        <v>29631</v>
      </c>
      <c r="B3" s="9">
        <v>5</v>
      </c>
      <c r="C3" s="9">
        <v>1</v>
      </c>
      <c r="D3" s="9">
        <v>2</v>
      </c>
      <c r="E3" s="8">
        <f xml:space="preserve"> SUM(Round29[[#This Row],[امتیاز نتیجه]:[امتیاز پاس گل]])</f>
        <v>8</v>
      </c>
    </row>
    <row r="4" spans="1:5" x14ac:dyDescent="0.25">
      <c r="A4" s="9">
        <v>19364</v>
      </c>
      <c r="B4" s="9">
        <v>5</v>
      </c>
      <c r="C4" s="9">
        <v>2</v>
      </c>
      <c r="D4" s="9">
        <v>0</v>
      </c>
      <c r="E4" s="8">
        <f xml:space="preserve"> SUM(Round29[[#This Row],[امتیاز نتیجه]:[امتیاز پاس گل]])</f>
        <v>7</v>
      </c>
    </row>
    <row r="5" spans="1:5" x14ac:dyDescent="0.25">
      <c r="A5" s="9">
        <v>18430</v>
      </c>
      <c r="B5" s="9">
        <v>5</v>
      </c>
      <c r="C5" s="9">
        <v>2</v>
      </c>
      <c r="D5" s="9">
        <v>0</v>
      </c>
      <c r="E5" s="8">
        <f xml:space="preserve"> SUM(Round29[[#This Row],[امتیاز نتیجه]:[امتیاز پاس گل]])</f>
        <v>7</v>
      </c>
    </row>
    <row r="6" spans="1:5" x14ac:dyDescent="0.25">
      <c r="A6" s="9">
        <v>21710</v>
      </c>
      <c r="B6" s="9">
        <v>5</v>
      </c>
      <c r="C6" s="9">
        <v>1</v>
      </c>
      <c r="D6" s="9">
        <v>1</v>
      </c>
      <c r="E6" s="8">
        <f xml:space="preserve"> SUM(Round29[[#This Row],[امتیاز نتیجه]:[امتیاز پاس گل]])</f>
        <v>7</v>
      </c>
    </row>
    <row r="7" spans="1:5" x14ac:dyDescent="0.25">
      <c r="A7" s="9">
        <v>26482</v>
      </c>
      <c r="B7" s="9">
        <v>5</v>
      </c>
      <c r="C7" s="9">
        <v>1</v>
      </c>
      <c r="D7" s="9">
        <v>0</v>
      </c>
      <c r="E7" s="8">
        <f xml:space="preserve"> SUM(Round29[[#This Row],[امتیاز نتیجه]:[امتیاز پاس گل]])</f>
        <v>6</v>
      </c>
    </row>
    <row r="8" spans="1:5" x14ac:dyDescent="0.25">
      <c r="A8" s="9">
        <v>29812</v>
      </c>
      <c r="B8" s="9">
        <v>5</v>
      </c>
      <c r="C8" s="9">
        <v>1</v>
      </c>
      <c r="D8" s="9">
        <v>0</v>
      </c>
      <c r="E8" s="8">
        <f xml:space="preserve"> SUM(Round29[[#This Row],[امتیاز نتیجه]:[امتیاز پاس گل]])</f>
        <v>6</v>
      </c>
    </row>
    <row r="9" spans="1:5" x14ac:dyDescent="0.25">
      <c r="A9" s="9">
        <v>29611</v>
      </c>
      <c r="B9" s="9">
        <v>5</v>
      </c>
      <c r="C9" s="9">
        <v>1</v>
      </c>
      <c r="D9" s="9">
        <v>0</v>
      </c>
      <c r="E9" s="8">
        <f xml:space="preserve"> SUM(Round29[[#This Row],[امتیاز نتیجه]:[امتیاز پاس گل]])</f>
        <v>6</v>
      </c>
    </row>
    <row r="10" spans="1:5" x14ac:dyDescent="0.25">
      <c r="A10" s="9">
        <v>3564</v>
      </c>
      <c r="B10" s="9">
        <v>5</v>
      </c>
      <c r="C10" s="9">
        <v>1</v>
      </c>
      <c r="D10" s="9">
        <v>0</v>
      </c>
      <c r="E10" s="8">
        <f xml:space="preserve"> SUM(Round29[[#This Row],[امتیاز نتیجه]:[امتیاز پاس گل]])</f>
        <v>6</v>
      </c>
    </row>
    <row r="11" spans="1:5" x14ac:dyDescent="0.25">
      <c r="A11" s="9">
        <v>28535</v>
      </c>
      <c r="B11" s="9">
        <v>5</v>
      </c>
      <c r="C11" s="9">
        <v>1</v>
      </c>
      <c r="D11" s="9">
        <v>0</v>
      </c>
      <c r="E11" s="8">
        <f xml:space="preserve"> SUM(Round29[[#This Row],[امتیاز نتیجه]:[امتیاز پاس گل]])</f>
        <v>6</v>
      </c>
    </row>
    <row r="12" spans="1:5" x14ac:dyDescent="0.25">
      <c r="A12" s="9">
        <v>29782</v>
      </c>
      <c r="B12" s="9">
        <v>5</v>
      </c>
      <c r="C12" s="9">
        <v>1</v>
      </c>
      <c r="D12" s="9">
        <v>0</v>
      </c>
      <c r="E12" s="8">
        <f xml:space="preserve"> SUM(Round29[[#This Row],[امتیاز نتیجه]:[امتیاز پاس گل]])</f>
        <v>6</v>
      </c>
    </row>
    <row r="13" spans="1:5" x14ac:dyDescent="0.25">
      <c r="A13" s="9">
        <v>8946</v>
      </c>
      <c r="B13" s="9">
        <v>1</v>
      </c>
      <c r="C13" s="9">
        <v>2</v>
      </c>
      <c r="D13" s="9">
        <v>2</v>
      </c>
      <c r="E13" s="8">
        <f xml:space="preserve"> SUM(Round29[[#This Row],[امتیاز نتیجه]:[امتیاز پاس گل]])</f>
        <v>5</v>
      </c>
    </row>
    <row r="14" spans="1:5" x14ac:dyDescent="0.25">
      <c r="A14" s="9">
        <v>18508</v>
      </c>
      <c r="B14" s="9">
        <v>1</v>
      </c>
      <c r="C14" s="9">
        <v>1</v>
      </c>
      <c r="D14" s="9">
        <v>2</v>
      </c>
      <c r="E14" s="8">
        <f xml:space="preserve"> SUM(Round29[[#This Row],[امتیاز نتیجه]:[امتیاز پاس گل]])</f>
        <v>4</v>
      </c>
    </row>
    <row r="15" spans="1:5" x14ac:dyDescent="0.25">
      <c r="A15" s="9">
        <v>22881</v>
      </c>
      <c r="B15" s="9">
        <v>1</v>
      </c>
      <c r="C15" s="9">
        <v>2</v>
      </c>
      <c r="D15" s="9">
        <v>1</v>
      </c>
      <c r="E15" s="8">
        <f xml:space="preserve"> SUM(Round29[[#This Row],[امتیاز نتیجه]:[امتیاز پاس گل]])</f>
        <v>4</v>
      </c>
    </row>
    <row r="16" spans="1:5" x14ac:dyDescent="0.25">
      <c r="A16" s="9">
        <v>29446</v>
      </c>
      <c r="B16" s="9">
        <v>3</v>
      </c>
      <c r="C16" s="9">
        <v>0</v>
      </c>
      <c r="D16" s="9">
        <v>1</v>
      </c>
      <c r="E16" s="8">
        <f xml:space="preserve"> SUM(Round29[[#This Row],[امتیاز نتیجه]:[امتیاز پاس گل]])</f>
        <v>4</v>
      </c>
    </row>
    <row r="17" spans="1:5" x14ac:dyDescent="0.25">
      <c r="A17" s="9">
        <v>26298</v>
      </c>
      <c r="B17" s="9">
        <v>1</v>
      </c>
      <c r="C17" s="9">
        <v>2</v>
      </c>
      <c r="D17" s="9">
        <v>1</v>
      </c>
      <c r="E17" s="8">
        <f xml:space="preserve"> SUM(Round29[[#This Row],[امتیاز نتیجه]:[امتیاز پاس گل]])</f>
        <v>4</v>
      </c>
    </row>
    <row r="18" spans="1:5" x14ac:dyDescent="0.25">
      <c r="A18" s="9">
        <v>29560</v>
      </c>
      <c r="B18" s="9">
        <v>1</v>
      </c>
      <c r="C18" s="9">
        <v>1</v>
      </c>
      <c r="D18" s="9">
        <v>2</v>
      </c>
      <c r="E18" s="8">
        <f xml:space="preserve"> SUM(Round29[[#This Row],[امتیاز نتیجه]:[امتیاز پاس گل]])</f>
        <v>4</v>
      </c>
    </row>
    <row r="19" spans="1:5" x14ac:dyDescent="0.25">
      <c r="A19" s="9">
        <v>29823</v>
      </c>
      <c r="B19" s="9">
        <v>1</v>
      </c>
      <c r="C19" s="9">
        <v>1</v>
      </c>
      <c r="D19" s="9">
        <v>2</v>
      </c>
      <c r="E19" s="8">
        <f xml:space="preserve"> SUM(Round29[[#This Row],[امتیاز نتیجه]:[امتیاز پاس گل]])</f>
        <v>4</v>
      </c>
    </row>
    <row r="20" spans="1:5" x14ac:dyDescent="0.25">
      <c r="A20" s="9">
        <v>5914</v>
      </c>
      <c r="B20" s="9">
        <v>1</v>
      </c>
      <c r="C20" s="9">
        <v>2</v>
      </c>
      <c r="D20" s="9">
        <v>0</v>
      </c>
      <c r="E20" s="8">
        <f xml:space="preserve"> SUM(Round29[[#This Row],[امتیاز نتیجه]:[امتیاز پاس گل]])</f>
        <v>3</v>
      </c>
    </row>
    <row r="21" spans="1:5" x14ac:dyDescent="0.25">
      <c r="A21" s="9">
        <v>29787</v>
      </c>
      <c r="B21" s="9">
        <v>1</v>
      </c>
      <c r="C21" s="9">
        <v>2</v>
      </c>
      <c r="D21" s="9">
        <v>0</v>
      </c>
      <c r="E21" s="8">
        <f xml:space="preserve"> SUM(Round29[[#This Row],[امتیاز نتیجه]:[امتیاز پاس گل]])</f>
        <v>3</v>
      </c>
    </row>
    <row r="22" spans="1:5" x14ac:dyDescent="0.25">
      <c r="A22" s="9">
        <v>29490</v>
      </c>
      <c r="B22" s="9">
        <v>1</v>
      </c>
      <c r="C22" s="9">
        <v>2</v>
      </c>
      <c r="D22" s="9">
        <v>0</v>
      </c>
      <c r="E22" s="8">
        <f xml:space="preserve"> SUM(Round29[[#This Row],[امتیاز نتیجه]:[امتیاز پاس گل]])</f>
        <v>3</v>
      </c>
    </row>
    <row r="23" spans="1:5" x14ac:dyDescent="0.25">
      <c r="A23" s="9">
        <v>27857</v>
      </c>
      <c r="B23" s="9">
        <v>1</v>
      </c>
      <c r="C23" s="9">
        <v>1</v>
      </c>
      <c r="D23" s="9">
        <v>1</v>
      </c>
      <c r="E23" s="8">
        <f xml:space="preserve"> SUM(Round29[[#This Row],[امتیاز نتیجه]:[امتیاز پاس گل]])</f>
        <v>3</v>
      </c>
    </row>
    <row r="24" spans="1:5" x14ac:dyDescent="0.25">
      <c r="A24" s="9">
        <v>21822</v>
      </c>
      <c r="B24" s="9">
        <v>1</v>
      </c>
      <c r="C24" s="9">
        <v>1</v>
      </c>
      <c r="D24" s="9">
        <v>1</v>
      </c>
      <c r="E24" s="8">
        <f xml:space="preserve"> SUM(Round29[[#This Row],[امتیاز نتیجه]:[امتیاز پاس گل]])</f>
        <v>3</v>
      </c>
    </row>
    <row r="25" spans="1:5" x14ac:dyDescent="0.25">
      <c r="A25" s="9">
        <v>24294</v>
      </c>
      <c r="B25" s="9">
        <v>1</v>
      </c>
      <c r="C25" s="9">
        <v>1</v>
      </c>
      <c r="D25" s="9">
        <v>1</v>
      </c>
      <c r="E25" s="8">
        <f xml:space="preserve"> SUM(Round29[[#This Row],[امتیاز نتیجه]:[امتیاز پاس گل]])</f>
        <v>3</v>
      </c>
    </row>
    <row r="26" spans="1:5" x14ac:dyDescent="0.25">
      <c r="A26" s="9">
        <v>2</v>
      </c>
      <c r="B26" s="9">
        <v>3</v>
      </c>
      <c r="C26" s="9">
        <v>0</v>
      </c>
      <c r="D26" s="9">
        <v>0</v>
      </c>
      <c r="E26" s="8">
        <f xml:space="preserve"> SUM(Round29[[#This Row],[امتیاز نتیجه]:[امتیاز پاس گل]])</f>
        <v>3</v>
      </c>
    </row>
    <row r="27" spans="1:5" x14ac:dyDescent="0.25">
      <c r="A27" s="9">
        <v>20722</v>
      </c>
      <c r="B27" s="9">
        <v>1</v>
      </c>
      <c r="C27" s="9">
        <v>2</v>
      </c>
      <c r="D27" s="9">
        <v>0</v>
      </c>
      <c r="E27" s="8">
        <f xml:space="preserve"> SUM(Round29[[#This Row],[امتیاز نتیجه]:[امتیاز پاس گل]])</f>
        <v>3</v>
      </c>
    </row>
    <row r="28" spans="1:5" x14ac:dyDescent="0.25">
      <c r="A28" s="9">
        <v>20270</v>
      </c>
      <c r="B28" s="9">
        <v>1</v>
      </c>
      <c r="C28" s="9">
        <v>1</v>
      </c>
      <c r="D28" s="9">
        <v>1</v>
      </c>
      <c r="E28" s="8">
        <f xml:space="preserve"> SUM(Round29[[#This Row],[امتیاز نتیجه]:[امتیاز پاس گل]])</f>
        <v>3</v>
      </c>
    </row>
    <row r="29" spans="1:5" x14ac:dyDescent="0.25">
      <c r="A29" s="9">
        <v>29640</v>
      </c>
      <c r="B29" s="9">
        <v>1</v>
      </c>
      <c r="C29" s="9">
        <v>1</v>
      </c>
      <c r="D29" s="9">
        <v>1</v>
      </c>
      <c r="E29" s="8">
        <f xml:space="preserve"> SUM(Round29[[#This Row],[امتیاز نتیجه]:[امتیاز پاس گل]])</f>
        <v>3</v>
      </c>
    </row>
    <row r="30" spans="1:5" x14ac:dyDescent="0.25">
      <c r="A30" s="9">
        <v>10809</v>
      </c>
      <c r="B30" s="9">
        <v>1</v>
      </c>
      <c r="C30" s="9">
        <v>1</v>
      </c>
      <c r="D30" s="9">
        <v>0</v>
      </c>
      <c r="E30" s="8">
        <f xml:space="preserve"> SUM(Round29[[#This Row],[امتیاز نتیجه]:[امتیاز پاس گل]])</f>
        <v>2</v>
      </c>
    </row>
    <row r="31" spans="1:5" x14ac:dyDescent="0.25">
      <c r="A31" s="9">
        <v>12029</v>
      </c>
      <c r="B31" s="9">
        <v>1</v>
      </c>
      <c r="C31" s="9">
        <v>1</v>
      </c>
      <c r="D31" s="9">
        <v>0</v>
      </c>
      <c r="E31" s="8">
        <f xml:space="preserve"> SUM(Round29[[#This Row],[امتیاز نتیجه]:[امتیاز پاس گل]])</f>
        <v>2</v>
      </c>
    </row>
    <row r="32" spans="1:5" x14ac:dyDescent="0.25">
      <c r="A32" s="9">
        <v>6557</v>
      </c>
      <c r="B32" s="9">
        <v>1</v>
      </c>
      <c r="C32" s="9">
        <v>1</v>
      </c>
      <c r="D32" s="9">
        <v>0</v>
      </c>
      <c r="E32" s="8">
        <f xml:space="preserve"> SUM(Round29[[#This Row],[امتیاز نتیجه]:[امتیاز پاس گل]])</f>
        <v>2</v>
      </c>
    </row>
    <row r="33" spans="1:5" x14ac:dyDescent="0.25">
      <c r="A33" s="9">
        <v>29536</v>
      </c>
      <c r="B33" s="9">
        <v>1</v>
      </c>
      <c r="C33" s="9">
        <v>0</v>
      </c>
      <c r="D33" s="9">
        <v>1</v>
      </c>
      <c r="E33" s="8">
        <f xml:space="preserve"> SUM(Round29[[#This Row],[امتیاز نتیجه]:[امتیاز پاس گل]])</f>
        <v>2</v>
      </c>
    </row>
    <row r="34" spans="1:5" x14ac:dyDescent="0.25">
      <c r="A34" s="9">
        <v>22089</v>
      </c>
      <c r="B34" s="9">
        <v>1</v>
      </c>
      <c r="C34" s="9">
        <v>0</v>
      </c>
      <c r="D34" s="9">
        <v>1</v>
      </c>
      <c r="E34" s="8">
        <f xml:space="preserve"> SUM(Round29[[#This Row],[امتیاز نتیجه]:[امتیاز پاس گل]])</f>
        <v>2</v>
      </c>
    </row>
    <row r="35" spans="1:5" x14ac:dyDescent="0.25">
      <c r="A35" s="9">
        <v>1912</v>
      </c>
      <c r="B35" s="9">
        <v>1</v>
      </c>
      <c r="C35" s="9">
        <v>0</v>
      </c>
      <c r="D35" s="9">
        <v>0</v>
      </c>
      <c r="E35" s="8">
        <f xml:space="preserve"> SUM(Round29[[#This Row],[امتیاز نتیجه]:[امتیاز پاس گل]])</f>
        <v>1</v>
      </c>
    </row>
    <row r="36" spans="1:5" x14ac:dyDescent="0.25">
      <c r="A36" s="9">
        <v>24786</v>
      </c>
      <c r="B36" s="9">
        <v>1</v>
      </c>
      <c r="C36" s="9">
        <v>0</v>
      </c>
      <c r="D36" s="9">
        <v>0</v>
      </c>
      <c r="E36" s="8">
        <f xml:space="preserve"> SUM(Round29[[#This Row],[امتیاز نتیجه]:[امتیاز پاس گل]])</f>
        <v>1</v>
      </c>
    </row>
    <row r="37" spans="1:5" x14ac:dyDescent="0.25">
      <c r="A37" s="9">
        <v>29800</v>
      </c>
      <c r="B37" s="9">
        <v>1</v>
      </c>
      <c r="C37" s="9">
        <v>0</v>
      </c>
      <c r="D37" s="9">
        <v>0</v>
      </c>
      <c r="E37" s="8">
        <f xml:space="preserve"> SUM(Round29[[#This Row],[امتیاز نتیجه]:[امتیاز پاس گل]])</f>
        <v>1</v>
      </c>
    </row>
    <row r="38" spans="1:5" x14ac:dyDescent="0.25">
      <c r="A38" s="9">
        <v>29687</v>
      </c>
      <c r="B38" s="9">
        <v>1</v>
      </c>
      <c r="C38" s="9">
        <v>0</v>
      </c>
      <c r="D38" s="9">
        <v>0</v>
      </c>
      <c r="E38" s="8">
        <f xml:space="preserve"> SUM(Round29[[#This Row],[امتیاز نتیجه]:[امتیاز پاس گل]])</f>
        <v>1</v>
      </c>
    </row>
    <row r="39" spans="1:5" ht="22.5" thickBot="1" x14ac:dyDescent="0.3">
      <c r="A39" s="9">
        <v>29629</v>
      </c>
      <c r="B39" s="9">
        <v>1</v>
      </c>
      <c r="C39" s="9">
        <v>0</v>
      </c>
      <c r="D39" s="9">
        <v>0</v>
      </c>
      <c r="E39" s="8">
        <f xml:space="preserve"> SUM(Round29[[#This Row],[امتیاز نتیجه]:[امتیاز پاس گل]])</f>
        <v>1</v>
      </c>
    </row>
    <row r="40" spans="1:5" ht="22.5" thickTop="1" x14ac:dyDescent="0.25">
      <c r="A40" s="14" t="s">
        <v>189</v>
      </c>
      <c r="B40" s="15"/>
      <c r="C40" s="15"/>
      <c r="D40" s="15"/>
      <c r="E40" s="13">
        <f>SUBTOTAL(101,'دور 29'!$E$2:$E$32)</f>
        <v>4.4516129032258061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9">
        <v>29446</v>
      </c>
      <c r="B2" s="9">
        <v>0</v>
      </c>
      <c r="C2" s="9">
        <v>0</v>
      </c>
      <c r="D2" s="9">
        <v>0</v>
      </c>
      <c r="E2" s="8">
        <f xml:space="preserve"> SUM(Round30[[#This Row],[امتیاز نتیجه]:[امتیاز پاس گل]])</f>
        <v>0</v>
      </c>
    </row>
    <row r="3" spans="1:5" x14ac:dyDescent="0.25">
      <c r="A3" s="9">
        <v>18508</v>
      </c>
      <c r="B3" s="9">
        <v>0</v>
      </c>
      <c r="C3" s="9">
        <v>0</v>
      </c>
      <c r="D3" s="9">
        <v>0</v>
      </c>
      <c r="E3" s="8">
        <f xml:space="preserve"> SUM(Round30[[#This Row],[امتیاز نتیجه]:[امتیاز پاس گل]])</f>
        <v>0</v>
      </c>
    </row>
    <row r="4" spans="1:5" x14ac:dyDescent="0.25">
      <c r="A4" s="9">
        <v>6557</v>
      </c>
      <c r="B4" s="9">
        <v>0</v>
      </c>
      <c r="C4" s="9">
        <v>0</v>
      </c>
      <c r="D4" s="9">
        <v>0</v>
      </c>
      <c r="E4" s="8">
        <f xml:space="preserve"> SUM(Round30[[#This Row],[امتیاز نتیجه]:[امتیاز پاس گل]])</f>
        <v>0</v>
      </c>
    </row>
    <row r="5" spans="1:5" x14ac:dyDescent="0.25">
      <c r="A5" s="9">
        <v>19364</v>
      </c>
      <c r="B5" s="9">
        <v>0</v>
      </c>
      <c r="C5" s="9">
        <v>0</v>
      </c>
      <c r="D5" s="9">
        <v>0</v>
      </c>
      <c r="E5" s="8">
        <f xml:space="preserve"> SUM(Round30[[#This Row],[امتیاز نتیجه]:[امتیاز پاس گل]])</f>
        <v>0</v>
      </c>
    </row>
    <row r="6" spans="1:5" x14ac:dyDescent="0.25">
      <c r="A6" s="9">
        <v>8946</v>
      </c>
      <c r="B6" s="9">
        <v>0</v>
      </c>
      <c r="C6" s="9">
        <v>0</v>
      </c>
      <c r="D6" s="9">
        <v>0</v>
      </c>
      <c r="E6" s="8">
        <f xml:space="preserve"> SUM(Round30[[#This Row],[امتیاز نتیجه]:[امتیاز پاس گل]])</f>
        <v>0</v>
      </c>
    </row>
    <row r="7" spans="1:5" x14ac:dyDescent="0.25">
      <c r="A7" s="9">
        <v>22881</v>
      </c>
      <c r="B7" s="9">
        <v>0</v>
      </c>
      <c r="C7" s="9">
        <v>0</v>
      </c>
      <c r="D7" s="9">
        <v>0</v>
      </c>
      <c r="E7" s="8">
        <f xml:space="preserve"> SUM(Round30[[#This Row],[امتیاز نتیجه]:[امتیاز پاس گل]])</f>
        <v>0</v>
      </c>
    </row>
    <row r="8" spans="1:5" x14ac:dyDescent="0.25">
      <c r="A8" s="9">
        <v>29611</v>
      </c>
      <c r="B8" s="9">
        <v>0</v>
      </c>
      <c r="C8" s="9">
        <v>0</v>
      </c>
      <c r="D8" s="9">
        <v>0</v>
      </c>
      <c r="E8" s="8">
        <f xml:space="preserve"> SUM(Round30[[#This Row],[امتیاز نتیجه]:[امتیاز پاس گل]])</f>
        <v>0</v>
      </c>
    </row>
    <row r="9" spans="1:5" x14ac:dyDescent="0.25">
      <c r="A9" s="9">
        <v>29490</v>
      </c>
      <c r="B9" s="9">
        <v>0</v>
      </c>
      <c r="C9" s="9">
        <v>0</v>
      </c>
      <c r="D9" s="9">
        <v>0</v>
      </c>
      <c r="E9" s="8">
        <f xml:space="preserve"> SUM(Round30[[#This Row],[امتیاز نتیجه]:[امتیاز پاس گل]])</f>
        <v>0</v>
      </c>
    </row>
    <row r="10" spans="1:5" x14ac:dyDescent="0.25">
      <c r="A10" s="9">
        <v>10809</v>
      </c>
      <c r="B10" s="9">
        <v>0</v>
      </c>
      <c r="C10" s="9">
        <v>0</v>
      </c>
      <c r="D10" s="9">
        <v>0</v>
      </c>
      <c r="E10" s="8">
        <f xml:space="preserve"> SUM(Round30[[#This Row],[امتیاز نتیجه]:[امتیاز پاس گل]])</f>
        <v>0</v>
      </c>
    </row>
    <row r="11" spans="1:5" x14ac:dyDescent="0.25">
      <c r="A11" s="9">
        <v>17476</v>
      </c>
      <c r="B11" s="9">
        <v>0</v>
      </c>
      <c r="C11" s="9">
        <v>0</v>
      </c>
      <c r="D11" s="9">
        <v>0</v>
      </c>
      <c r="E11" s="8">
        <f xml:space="preserve"> SUM(Round30[[#This Row],[امتیاز نتیجه]:[امتیاز پاس گل]])</f>
        <v>0</v>
      </c>
    </row>
    <row r="12" spans="1:5" x14ac:dyDescent="0.25">
      <c r="A12" s="9">
        <v>5914</v>
      </c>
      <c r="B12" s="9">
        <v>0</v>
      </c>
      <c r="C12" s="9">
        <v>0</v>
      </c>
      <c r="D12" s="9">
        <v>0</v>
      </c>
      <c r="E12" s="8">
        <f xml:space="preserve"> SUM(Round30[[#This Row],[امتیاز نتیجه]:[امتیاز پاس گل]])</f>
        <v>0</v>
      </c>
    </row>
    <row r="13" spans="1:5" x14ac:dyDescent="0.25">
      <c r="A13" s="9">
        <v>29800</v>
      </c>
      <c r="B13" s="9">
        <v>0</v>
      </c>
      <c r="C13" s="9">
        <v>0</v>
      </c>
      <c r="D13" s="9">
        <v>0</v>
      </c>
      <c r="E13" s="8">
        <f xml:space="preserve"> SUM(Round30[[#This Row],[امتیاز نتیجه]:[امتیاز پاس گل]])</f>
        <v>0</v>
      </c>
    </row>
    <row r="14" spans="1:5" x14ac:dyDescent="0.25">
      <c r="A14" s="9">
        <v>26482</v>
      </c>
      <c r="B14" s="9">
        <v>0</v>
      </c>
      <c r="C14" s="9">
        <v>0</v>
      </c>
      <c r="D14" s="9">
        <v>0</v>
      </c>
      <c r="E14" s="8">
        <f xml:space="preserve"> SUM(Round30[[#This Row],[امتیاز نتیجه]:[امتیاز پاس گل]])</f>
        <v>0</v>
      </c>
    </row>
    <row r="15" spans="1:5" x14ac:dyDescent="0.25">
      <c r="A15" s="9">
        <v>29536</v>
      </c>
      <c r="B15" s="9">
        <v>0</v>
      </c>
      <c r="C15" s="9">
        <v>0</v>
      </c>
      <c r="D15" s="9">
        <v>0</v>
      </c>
      <c r="E15" s="8">
        <f xml:space="preserve"> SUM(Round30[[#This Row],[امتیاز نتیجه]:[امتیاز پاس گل]])</f>
        <v>0</v>
      </c>
    </row>
    <row r="16" spans="1:5" x14ac:dyDescent="0.25">
      <c r="A16" s="9">
        <v>24923</v>
      </c>
      <c r="B16" s="9">
        <v>0</v>
      </c>
      <c r="C16" s="9">
        <v>0</v>
      </c>
      <c r="D16" s="9">
        <v>0</v>
      </c>
      <c r="E16" s="8">
        <f xml:space="preserve"> SUM(Round30[[#This Row],[امتیاز نتیجه]:[امتیاز پاس گل]])</f>
        <v>0</v>
      </c>
    </row>
    <row r="17" spans="1:5" x14ac:dyDescent="0.25">
      <c r="A17" s="9">
        <v>28596</v>
      </c>
      <c r="B17" s="9">
        <v>0</v>
      </c>
      <c r="C17" s="9">
        <v>0</v>
      </c>
      <c r="D17" s="9">
        <v>0</v>
      </c>
      <c r="E17" s="8">
        <f xml:space="preserve"> SUM(Round30[[#This Row],[امتیاز نتیجه]:[امتیاز پاس گل]])</f>
        <v>0</v>
      </c>
    </row>
    <row r="18" spans="1:5" x14ac:dyDescent="0.25">
      <c r="A18" s="9">
        <v>27857</v>
      </c>
      <c r="B18" s="9">
        <v>0</v>
      </c>
      <c r="C18" s="9">
        <v>0</v>
      </c>
      <c r="D18" s="9">
        <v>0</v>
      </c>
      <c r="E18" s="8">
        <f xml:space="preserve"> SUM(Round30[[#This Row],[امتیاز نتیجه]:[امتیاز پاس گل]])</f>
        <v>0</v>
      </c>
    </row>
    <row r="19" spans="1:5" x14ac:dyDescent="0.25">
      <c r="A19" s="9">
        <v>29812</v>
      </c>
      <c r="B19" s="9">
        <v>0</v>
      </c>
      <c r="C19" s="9">
        <v>0</v>
      </c>
      <c r="D19" s="9">
        <v>0</v>
      </c>
      <c r="E19" s="8">
        <f xml:space="preserve"> SUM(Round30[[#This Row],[امتیاز نتیجه]:[امتیاز پاس گل]])</f>
        <v>0</v>
      </c>
    </row>
    <row r="20" spans="1:5" x14ac:dyDescent="0.25">
      <c r="A20" s="9">
        <v>27427</v>
      </c>
      <c r="B20" s="9">
        <v>0</v>
      </c>
      <c r="C20" s="9">
        <v>0</v>
      </c>
      <c r="D20" s="9">
        <v>0</v>
      </c>
      <c r="E20" s="8">
        <f xml:space="preserve"> SUM(Round30[[#This Row],[امتیاز نتیجه]:[امتیاز پاس گل]])</f>
        <v>0</v>
      </c>
    </row>
    <row r="21" spans="1:5" x14ac:dyDescent="0.25">
      <c r="A21" s="9">
        <v>29782</v>
      </c>
      <c r="B21" s="9">
        <v>0</v>
      </c>
      <c r="C21" s="9">
        <v>0</v>
      </c>
      <c r="D21" s="9">
        <v>0</v>
      </c>
      <c r="E21" s="8">
        <f xml:space="preserve"> SUM(Round30[[#This Row],[امتیاز نتیجه]:[امتیاز پاس گل]])</f>
        <v>0</v>
      </c>
    </row>
    <row r="22" spans="1:5" x14ac:dyDescent="0.25">
      <c r="A22" s="9">
        <v>21822</v>
      </c>
      <c r="B22" s="9">
        <v>0</v>
      </c>
      <c r="C22" s="9">
        <v>0</v>
      </c>
      <c r="D22" s="9">
        <v>0</v>
      </c>
      <c r="E22" s="8">
        <f xml:space="preserve"> SUM(Round30[[#This Row],[امتیاز نتیجه]:[امتیاز پاس گل]])</f>
        <v>0</v>
      </c>
    </row>
    <row r="23" spans="1:5" x14ac:dyDescent="0.25">
      <c r="A23" s="9">
        <v>28535</v>
      </c>
      <c r="B23" s="9">
        <v>0</v>
      </c>
      <c r="C23" s="9">
        <v>0</v>
      </c>
      <c r="D23" s="9">
        <v>0</v>
      </c>
      <c r="E23" s="8">
        <f xml:space="preserve"> SUM(Round30[[#This Row],[امتیاز نتیجه]:[امتیاز پاس گل]])</f>
        <v>0</v>
      </c>
    </row>
    <row r="24" spans="1:5" x14ac:dyDescent="0.25">
      <c r="A24" s="9">
        <v>25927</v>
      </c>
      <c r="B24" s="9">
        <v>0</v>
      </c>
      <c r="C24" s="9">
        <v>0</v>
      </c>
      <c r="D24" s="9">
        <v>0</v>
      </c>
      <c r="E24" s="8">
        <f xml:space="preserve"> SUM(Round30[[#This Row],[امتیاز نتیجه]:[امتیاز پاس گل]])</f>
        <v>0</v>
      </c>
    </row>
    <row r="25" spans="1:5" x14ac:dyDescent="0.25">
      <c r="A25" s="9">
        <v>20722</v>
      </c>
      <c r="B25" s="9">
        <v>0</v>
      </c>
      <c r="C25" s="9">
        <v>0</v>
      </c>
      <c r="D25" s="9">
        <v>0</v>
      </c>
      <c r="E25" s="8">
        <f xml:space="preserve"> SUM(Round30[[#This Row],[امتیاز نتیجه]:[امتیاز پاس گل]])</f>
        <v>0</v>
      </c>
    </row>
    <row r="26" spans="1:5" x14ac:dyDescent="0.25">
      <c r="A26" s="9">
        <v>29566</v>
      </c>
      <c r="B26" s="9">
        <v>0</v>
      </c>
      <c r="C26" s="9">
        <v>0</v>
      </c>
      <c r="D26" s="9">
        <v>0</v>
      </c>
      <c r="E26" s="8">
        <f xml:space="preserve"> SUM(Round30[[#This Row],[امتیاز نتیجه]:[امتیاز پاس گل]])</f>
        <v>0</v>
      </c>
    </row>
    <row r="27" spans="1:5" x14ac:dyDescent="0.25">
      <c r="A27" s="9">
        <v>22089</v>
      </c>
      <c r="B27" s="9">
        <v>0</v>
      </c>
      <c r="C27" s="9">
        <v>0</v>
      </c>
      <c r="D27" s="9">
        <v>0</v>
      </c>
      <c r="E27" s="8">
        <f xml:space="preserve"> SUM(Round30[[#This Row],[امتیاز نتیجه]:[امتیاز پاس گل]])</f>
        <v>0</v>
      </c>
    </row>
    <row r="28" spans="1:5" x14ac:dyDescent="0.25">
      <c r="A28" s="9">
        <v>20270</v>
      </c>
      <c r="B28" s="9">
        <v>0</v>
      </c>
      <c r="C28" s="9">
        <v>0</v>
      </c>
      <c r="D28" s="9">
        <v>0</v>
      </c>
      <c r="E28" s="8">
        <f xml:space="preserve"> SUM(Round30[[#This Row],[امتیاز نتیجه]:[امتیاز پاس گل]])</f>
        <v>0</v>
      </c>
    </row>
    <row r="29" spans="1:5" x14ac:dyDescent="0.25">
      <c r="A29" s="9">
        <v>29629</v>
      </c>
      <c r="B29" s="9">
        <v>0</v>
      </c>
      <c r="C29" s="9">
        <v>0</v>
      </c>
      <c r="D29" s="9">
        <v>0</v>
      </c>
      <c r="E29" s="8">
        <f xml:space="preserve"> SUM(Round30[[#This Row],[امتیاز نتیجه]:[امتیاز پاس گل]])</f>
        <v>0</v>
      </c>
    </row>
    <row r="30" spans="1:5" x14ac:dyDescent="0.25">
      <c r="A30" s="9">
        <v>29328</v>
      </c>
      <c r="B30" s="9">
        <v>0</v>
      </c>
      <c r="C30" s="9">
        <v>0</v>
      </c>
      <c r="D30" s="9">
        <v>0</v>
      </c>
      <c r="E30" s="8">
        <f xml:space="preserve"> SUM(Round30[[#This Row],[امتیاز نتیجه]:[امتیاز پاس گل]])</f>
        <v>0</v>
      </c>
    </row>
    <row r="31" spans="1:5" ht="22.5" thickBot="1" x14ac:dyDescent="0.3">
      <c r="A31" s="9">
        <v>3564</v>
      </c>
      <c r="B31" s="9">
        <v>0</v>
      </c>
      <c r="C31" s="9">
        <v>0</v>
      </c>
      <c r="D31" s="9">
        <v>0</v>
      </c>
      <c r="E31" s="8">
        <f xml:space="preserve"> SUM(Round30[[#This Row],[امتیاز نتیجه]:[امتیاز پاس گل]])</f>
        <v>0</v>
      </c>
    </row>
    <row r="32" spans="1:5" ht="22.5" thickTop="1" x14ac:dyDescent="0.25">
      <c r="A32" s="14" t="s">
        <v>189</v>
      </c>
      <c r="B32" s="15"/>
      <c r="C32" s="15"/>
      <c r="D32" s="15"/>
      <c r="E32" s="13">
        <f>SUBTOTAL(101,'دور 30'!$E$2:$E$31)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5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24786</v>
      </c>
      <c r="B2" s="7">
        <v>5</v>
      </c>
      <c r="C2" s="7">
        <v>2</v>
      </c>
      <c r="D2" s="7">
        <v>0</v>
      </c>
      <c r="E2" s="8">
        <f xml:space="preserve"> SUM(Round31[[#This Row],[امتیاز نتیجه]:[امتیاز پاس گل]])</f>
        <v>7</v>
      </c>
    </row>
    <row r="3" spans="1:5" x14ac:dyDescent="0.25">
      <c r="A3" s="9">
        <v>29782</v>
      </c>
      <c r="B3" s="9">
        <v>5</v>
      </c>
      <c r="C3" s="9">
        <v>2</v>
      </c>
      <c r="D3" s="9">
        <v>0</v>
      </c>
      <c r="E3" s="8">
        <f xml:space="preserve"> SUM(Round31[[#This Row],[امتیاز نتیجه]:[امتیاز پاس گل]])</f>
        <v>7</v>
      </c>
    </row>
    <row r="4" spans="1:5" x14ac:dyDescent="0.25">
      <c r="A4" s="9">
        <v>29640</v>
      </c>
      <c r="B4" s="9">
        <v>5</v>
      </c>
      <c r="C4" s="9">
        <v>0</v>
      </c>
      <c r="D4" s="9">
        <v>2</v>
      </c>
      <c r="E4" s="8">
        <f xml:space="preserve"> SUM(Round31[[#This Row],[امتیاز نتیجه]:[امتیاز پاس گل]])</f>
        <v>7</v>
      </c>
    </row>
    <row r="5" spans="1:5" x14ac:dyDescent="0.25">
      <c r="A5" s="9">
        <v>29536</v>
      </c>
      <c r="B5" s="9">
        <v>5</v>
      </c>
      <c r="C5" s="9">
        <v>1</v>
      </c>
      <c r="D5" s="9">
        <v>0</v>
      </c>
      <c r="E5" s="8">
        <f xml:space="preserve"> SUM(Round31[[#This Row],[امتیاز نتیجه]:[امتیاز پاس گل]])</f>
        <v>6</v>
      </c>
    </row>
    <row r="6" spans="1:5" x14ac:dyDescent="0.25">
      <c r="A6" s="9">
        <v>27427</v>
      </c>
      <c r="B6" s="9">
        <v>3</v>
      </c>
      <c r="C6" s="9">
        <v>2</v>
      </c>
      <c r="D6" s="9">
        <v>1</v>
      </c>
      <c r="E6" s="8">
        <f xml:space="preserve"> SUM(Round31[[#This Row],[امتیاز نتیجه]:[امتیاز پاس گل]])</f>
        <v>6</v>
      </c>
    </row>
    <row r="7" spans="1:5" x14ac:dyDescent="0.25">
      <c r="A7" s="9">
        <v>5914</v>
      </c>
      <c r="B7" s="9">
        <v>3</v>
      </c>
      <c r="C7" s="9">
        <v>2</v>
      </c>
      <c r="D7" s="9">
        <v>0</v>
      </c>
      <c r="E7" s="8">
        <f xml:space="preserve"> SUM(Round31[[#This Row],[امتیاز نتیجه]:[امتیاز پاس گل]])</f>
        <v>5</v>
      </c>
    </row>
    <row r="8" spans="1:5" x14ac:dyDescent="0.25">
      <c r="A8" s="9">
        <v>22881</v>
      </c>
      <c r="B8" s="9">
        <v>3</v>
      </c>
      <c r="C8" s="9">
        <v>1</v>
      </c>
      <c r="D8" s="9">
        <v>1</v>
      </c>
      <c r="E8" s="8">
        <f xml:space="preserve"> SUM(Round31[[#This Row],[امتیاز نتیجه]:[امتیاز پاس گل]])</f>
        <v>5</v>
      </c>
    </row>
    <row r="9" spans="1:5" x14ac:dyDescent="0.25">
      <c r="A9" s="9">
        <v>28535</v>
      </c>
      <c r="B9" s="9">
        <v>3</v>
      </c>
      <c r="C9" s="9">
        <v>2</v>
      </c>
      <c r="D9" s="9">
        <v>0</v>
      </c>
      <c r="E9" s="8">
        <f xml:space="preserve"> SUM(Round31[[#This Row],[امتیاز نتیجه]:[امتیاز پاس گل]])</f>
        <v>5</v>
      </c>
    </row>
    <row r="10" spans="1:5" x14ac:dyDescent="0.25">
      <c r="A10" s="9">
        <v>27857</v>
      </c>
      <c r="B10" s="9">
        <v>3</v>
      </c>
      <c r="C10" s="9">
        <v>1</v>
      </c>
      <c r="D10" s="9">
        <v>1</v>
      </c>
      <c r="E10" s="8">
        <f xml:space="preserve"> SUM(Round31[[#This Row],[امتیاز نتیجه]:[امتیاز پاس گل]])</f>
        <v>5</v>
      </c>
    </row>
    <row r="11" spans="1:5" x14ac:dyDescent="0.25">
      <c r="A11" s="9">
        <v>10809</v>
      </c>
      <c r="B11" s="9">
        <v>3</v>
      </c>
      <c r="C11" s="9">
        <v>2</v>
      </c>
      <c r="D11" s="9">
        <v>0</v>
      </c>
      <c r="E11" s="8">
        <f xml:space="preserve"> SUM(Round31[[#This Row],[امتیاز نتیجه]:[امتیاز پاس گل]])</f>
        <v>5</v>
      </c>
    </row>
    <row r="12" spans="1:5" x14ac:dyDescent="0.25">
      <c r="A12" s="9">
        <v>25927</v>
      </c>
      <c r="B12" s="9">
        <v>5</v>
      </c>
      <c r="C12" s="9">
        <v>0</v>
      </c>
      <c r="D12" s="9">
        <v>0</v>
      </c>
      <c r="E12" s="8">
        <f xml:space="preserve"> SUM(Round31[[#This Row],[امتیاز نتیجه]:[امتیاز پاس گل]])</f>
        <v>5</v>
      </c>
    </row>
    <row r="13" spans="1:5" x14ac:dyDescent="0.25">
      <c r="A13" s="9">
        <v>3564</v>
      </c>
      <c r="B13" s="9">
        <v>3</v>
      </c>
      <c r="C13" s="9">
        <v>1</v>
      </c>
      <c r="D13" s="9">
        <v>1</v>
      </c>
      <c r="E13" s="8">
        <f xml:space="preserve"> SUM(Round31[[#This Row],[امتیاز نتیجه]:[امتیاز پاس گل]])</f>
        <v>5</v>
      </c>
    </row>
    <row r="14" spans="1:5" x14ac:dyDescent="0.25">
      <c r="A14" s="9">
        <v>29560</v>
      </c>
      <c r="B14" s="9">
        <v>3</v>
      </c>
      <c r="C14" s="9">
        <v>2</v>
      </c>
      <c r="D14" s="9">
        <v>0</v>
      </c>
      <c r="E14" s="8">
        <f xml:space="preserve"> SUM(Round31[[#This Row],[امتیاز نتیجه]:[امتیاز پاس گل]])</f>
        <v>5</v>
      </c>
    </row>
    <row r="15" spans="1:5" x14ac:dyDescent="0.25">
      <c r="A15" s="9">
        <v>26482</v>
      </c>
      <c r="B15" s="9">
        <v>3</v>
      </c>
      <c r="C15" s="9">
        <v>1</v>
      </c>
      <c r="D15" s="9">
        <v>0</v>
      </c>
      <c r="E15" s="8">
        <f xml:space="preserve"> SUM(Round31[[#This Row],[امتیاز نتیجه]:[امتیاز پاس گل]])</f>
        <v>4</v>
      </c>
    </row>
    <row r="16" spans="1:5" x14ac:dyDescent="0.25">
      <c r="A16" s="9">
        <v>22089</v>
      </c>
      <c r="B16" s="9">
        <v>3</v>
      </c>
      <c r="C16" s="9">
        <v>1</v>
      </c>
      <c r="D16" s="9">
        <v>0</v>
      </c>
      <c r="E16" s="8">
        <f xml:space="preserve"> SUM(Round31[[#This Row],[امتیاز نتیجه]:[امتیاز پاس گل]])</f>
        <v>4</v>
      </c>
    </row>
    <row r="17" spans="1:5" x14ac:dyDescent="0.25">
      <c r="A17" s="9">
        <v>17476</v>
      </c>
      <c r="B17" s="9">
        <v>1</v>
      </c>
      <c r="C17" s="9">
        <v>2</v>
      </c>
      <c r="D17" s="9">
        <v>1</v>
      </c>
      <c r="E17" s="8">
        <f xml:space="preserve"> SUM(Round31[[#This Row],[امتیاز نتیجه]:[امتیاز پاس گل]])</f>
        <v>4</v>
      </c>
    </row>
    <row r="18" spans="1:5" x14ac:dyDescent="0.25">
      <c r="A18" s="9">
        <v>29631</v>
      </c>
      <c r="B18" s="9">
        <v>1</v>
      </c>
      <c r="C18" s="9">
        <v>1</v>
      </c>
      <c r="D18" s="9">
        <v>2</v>
      </c>
      <c r="E18" s="8">
        <f xml:space="preserve"> SUM(Round31[[#This Row],[امتیاز نتیجه]:[امتیاز پاس گل]])</f>
        <v>4</v>
      </c>
    </row>
    <row r="19" spans="1:5" x14ac:dyDescent="0.25">
      <c r="A19" s="9">
        <v>11745</v>
      </c>
      <c r="B19" s="9">
        <v>1</v>
      </c>
      <c r="C19" s="9">
        <v>2</v>
      </c>
      <c r="D19" s="9">
        <v>0</v>
      </c>
      <c r="E19" s="8">
        <f xml:space="preserve"> SUM(Round31[[#This Row],[امتیاز نتیجه]:[امتیاز پاس گل]])</f>
        <v>3</v>
      </c>
    </row>
    <row r="20" spans="1:5" x14ac:dyDescent="0.25">
      <c r="A20" s="9">
        <v>8946</v>
      </c>
      <c r="B20" s="9">
        <v>1</v>
      </c>
      <c r="C20" s="9">
        <v>2</v>
      </c>
      <c r="D20" s="9">
        <v>0</v>
      </c>
      <c r="E20" s="8">
        <f xml:space="preserve"> SUM(Round31[[#This Row],[امتیاز نتیجه]:[امتیاز پاس گل]])</f>
        <v>3</v>
      </c>
    </row>
    <row r="21" spans="1:5" x14ac:dyDescent="0.25">
      <c r="A21" s="9">
        <v>19364</v>
      </c>
      <c r="B21" s="9">
        <v>1</v>
      </c>
      <c r="C21" s="9">
        <v>2</v>
      </c>
      <c r="D21" s="9">
        <v>0</v>
      </c>
      <c r="E21" s="8">
        <f xml:space="preserve"> SUM(Round31[[#This Row],[امتیاز نتیجه]:[امتیاز پاس گل]])</f>
        <v>3</v>
      </c>
    </row>
    <row r="22" spans="1:5" x14ac:dyDescent="0.25">
      <c r="A22" s="9">
        <v>29446</v>
      </c>
      <c r="B22" s="9">
        <v>1</v>
      </c>
      <c r="C22" s="9">
        <v>2</v>
      </c>
      <c r="D22" s="9">
        <v>0</v>
      </c>
      <c r="E22" s="8">
        <f xml:space="preserve"> SUM(Round31[[#This Row],[امتیاز نتیجه]:[امتیاز پاس گل]])</f>
        <v>3</v>
      </c>
    </row>
    <row r="23" spans="1:5" x14ac:dyDescent="0.25">
      <c r="A23" s="9">
        <v>29812</v>
      </c>
      <c r="B23" s="9">
        <v>3</v>
      </c>
      <c r="C23" s="9">
        <v>0</v>
      </c>
      <c r="D23" s="9">
        <v>0</v>
      </c>
      <c r="E23" s="8">
        <f xml:space="preserve"> SUM(Round31[[#This Row],[امتیاز نتیجه]:[امتیاز پاس گل]])</f>
        <v>3</v>
      </c>
    </row>
    <row r="24" spans="1:5" x14ac:dyDescent="0.25">
      <c r="A24" s="9">
        <v>29490</v>
      </c>
      <c r="B24" s="9">
        <v>1</v>
      </c>
      <c r="C24" s="9">
        <v>1</v>
      </c>
      <c r="D24" s="9">
        <v>1</v>
      </c>
      <c r="E24" s="8">
        <f xml:space="preserve"> SUM(Round31[[#This Row],[امتیاز نتیجه]:[امتیاز پاس گل]])</f>
        <v>3</v>
      </c>
    </row>
    <row r="25" spans="1:5" x14ac:dyDescent="0.25">
      <c r="A25" s="9">
        <v>29328</v>
      </c>
      <c r="B25" s="9">
        <v>1</v>
      </c>
      <c r="C25" s="9">
        <v>1</v>
      </c>
      <c r="D25" s="9">
        <v>1</v>
      </c>
      <c r="E25" s="8">
        <f xml:space="preserve"> SUM(Round31[[#This Row],[امتیاز نتیجه]:[امتیاز پاس گل]])</f>
        <v>3</v>
      </c>
    </row>
    <row r="26" spans="1:5" x14ac:dyDescent="0.25">
      <c r="A26" s="9">
        <v>24697</v>
      </c>
      <c r="B26" s="9">
        <v>1</v>
      </c>
      <c r="C26" s="9">
        <v>1</v>
      </c>
      <c r="D26" s="9">
        <v>1</v>
      </c>
      <c r="E26" s="8">
        <f xml:space="preserve"> SUM(Round31[[#This Row],[امتیاز نتیجه]:[امتیاز پاس گل]])</f>
        <v>3</v>
      </c>
    </row>
    <row r="27" spans="1:5" x14ac:dyDescent="0.25">
      <c r="A27" s="9">
        <v>6557</v>
      </c>
      <c r="B27" s="9">
        <v>1</v>
      </c>
      <c r="C27" s="9">
        <v>1</v>
      </c>
      <c r="D27" s="9">
        <v>1</v>
      </c>
      <c r="E27" s="8">
        <f xml:space="preserve"> SUM(Round31[[#This Row],[امتیاز نتیجه]:[امتیاز پاس گل]])</f>
        <v>3</v>
      </c>
    </row>
    <row r="28" spans="1:5" x14ac:dyDescent="0.25">
      <c r="A28" s="9">
        <v>21822</v>
      </c>
      <c r="B28" s="9">
        <v>1</v>
      </c>
      <c r="C28" s="9">
        <v>2</v>
      </c>
      <c r="D28" s="9">
        <v>0</v>
      </c>
      <c r="E28" s="8">
        <f xml:space="preserve"> SUM(Round31[[#This Row],[امتیاز نتیجه]:[امتیاز پاس گل]])</f>
        <v>3</v>
      </c>
    </row>
    <row r="29" spans="1:5" x14ac:dyDescent="0.25">
      <c r="A29" s="9">
        <v>29687</v>
      </c>
      <c r="B29" s="9">
        <v>1</v>
      </c>
      <c r="C29" s="9">
        <v>2</v>
      </c>
      <c r="D29" s="9">
        <v>0</v>
      </c>
      <c r="E29" s="8">
        <f xml:space="preserve"> SUM(Round31[[#This Row],[امتیاز نتیجه]:[امتیاز پاس گل]])</f>
        <v>3</v>
      </c>
    </row>
    <row r="30" spans="1:5" x14ac:dyDescent="0.25">
      <c r="A30" s="9">
        <v>29823</v>
      </c>
      <c r="B30" s="9">
        <v>1</v>
      </c>
      <c r="C30" s="9">
        <v>2</v>
      </c>
      <c r="D30" s="9">
        <v>0</v>
      </c>
      <c r="E30" s="8">
        <f xml:space="preserve"> SUM(Round31[[#This Row],[امتیاز نتیجه]:[امتیاز پاس گل]])</f>
        <v>3</v>
      </c>
    </row>
    <row r="31" spans="1:5" x14ac:dyDescent="0.25">
      <c r="A31" s="9">
        <v>18508</v>
      </c>
      <c r="B31" s="9">
        <v>1</v>
      </c>
      <c r="C31" s="9">
        <v>1</v>
      </c>
      <c r="D31" s="9">
        <v>0</v>
      </c>
      <c r="E31" s="8">
        <f xml:space="preserve"> SUM(Round31[[#This Row],[امتیاز نتیجه]:[امتیاز پاس گل]])</f>
        <v>2</v>
      </c>
    </row>
    <row r="32" spans="1:5" x14ac:dyDescent="0.25">
      <c r="A32" s="9">
        <v>29611</v>
      </c>
      <c r="B32" s="9">
        <v>1</v>
      </c>
      <c r="C32" s="9">
        <v>1</v>
      </c>
      <c r="D32" s="9">
        <v>0</v>
      </c>
      <c r="E32" s="8">
        <f xml:space="preserve"> SUM(Round31[[#This Row],[امتیاز نتیجه]:[امتیاز پاس گل]])</f>
        <v>2</v>
      </c>
    </row>
    <row r="33" spans="1:5" x14ac:dyDescent="0.25">
      <c r="A33" s="9">
        <v>29800</v>
      </c>
      <c r="B33" s="9">
        <v>1</v>
      </c>
      <c r="C33" s="9">
        <v>1</v>
      </c>
      <c r="D33" s="9">
        <v>0</v>
      </c>
      <c r="E33" s="8">
        <f xml:space="preserve"> SUM(Round31[[#This Row],[امتیاز نتیجه]:[امتیاز پاس گل]])</f>
        <v>2</v>
      </c>
    </row>
    <row r="34" spans="1:5" ht="22.5" thickBot="1" x14ac:dyDescent="0.3">
      <c r="A34" s="9">
        <v>29629</v>
      </c>
      <c r="B34" s="9">
        <v>1</v>
      </c>
      <c r="C34" s="9">
        <v>0</v>
      </c>
      <c r="D34" s="9">
        <v>1</v>
      </c>
      <c r="E34" s="8">
        <f xml:space="preserve"> SUM(Round31[[#This Row],[امتیاز نتیجه]:[امتیاز پاس گل]])</f>
        <v>2</v>
      </c>
    </row>
    <row r="35" spans="1:5" ht="22.5" thickTop="1" x14ac:dyDescent="0.25">
      <c r="A35" s="14" t="s">
        <v>189</v>
      </c>
      <c r="B35" s="15"/>
      <c r="C35" s="15"/>
      <c r="D35" s="15"/>
      <c r="E35" s="13">
        <f>SUBTOTAL(101,'دور 31'!$E$2:$E$31)</f>
        <v>4.2333333333333334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22881</v>
      </c>
      <c r="B2" s="7">
        <v>5</v>
      </c>
      <c r="C2" s="7">
        <v>4</v>
      </c>
      <c r="D2" s="7">
        <v>0</v>
      </c>
      <c r="E2" s="8">
        <f xml:space="preserve"> SUM(Round32[[#This Row],[امتیاز نتیجه]:[امتیاز پاس گل]])</f>
        <v>9</v>
      </c>
    </row>
    <row r="3" spans="1:5" x14ac:dyDescent="0.25">
      <c r="A3" s="9">
        <v>29446</v>
      </c>
      <c r="B3" s="9">
        <v>5</v>
      </c>
      <c r="C3" s="9">
        <v>3</v>
      </c>
      <c r="D3" s="9">
        <v>1</v>
      </c>
      <c r="E3" s="8">
        <f xml:space="preserve"> SUM(Round32[[#This Row],[امتیاز نتیجه]:[امتیاز پاس گل]])</f>
        <v>9</v>
      </c>
    </row>
    <row r="4" spans="1:5" x14ac:dyDescent="0.25">
      <c r="A4" s="9">
        <v>29490</v>
      </c>
      <c r="B4" s="9">
        <v>5</v>
      </c>
      <c r="C4" s="9">
        <v>2</v>
      </c>
      <c r="D4" s="9">
        <v>1</v>
      </c>
      <c r="E4" s="8">
        <f xml:space="preserve"> SUM(Round32[[#This Row],[امتیاز نتیجه]:[امتیاز پاس گل]])</f>
        <v>8</v>
      </c>
    </row>
    <row r="5" spans="1:5" x14ac:dyDescent="0.25">
      <c r="A5" s="9">
        <v>1912</v>
      </c>
      <c r="B5" s="9">
        <v>5</v>
      </c>
      <c r="C5" s="9">
        <v>0</v>
      </c>
      <c r="D5" s="9">
        <v>1</v>
      </c>
      <c r="E5" s="10">
        <f xml:space="preserve"> SUM(Round32[[#This Row],[امتیاز نتیجه]:[امتیاز پاس گل]])</f>
        <v>6</v>
      </c>
    </row>
    <row r="6" spans="1:5" x14ac:dyDescent="0.25">
      <c r="A6" s="9">
        <v>29812</v>
      </c>
      <c r="B6" s="9">
        <v>5</v>
      </c>
      <c r="C6" s="9">
        <v>0</v>
      </c>
      <c r="D6" s="9">
        <v>0</v>
      </c>
      <c r="E6" s="8">
        <f xml:space="preserve"> SUM(Round32[[#This Row],[امتیاز نتیجه]:[امتیاز پاس گل]])</f>
        <v>5</v>
      </c>
    </row>
    <row r="7" spans="1:5" x14ac:dyDescent="0.25">
      <c r="A7" s="9">
        <v>29611</v>
      </c>
      <c r="B7" s="9">
        <v>1</v>
      </c>
      <c r="C7" s="9">
        <v>2</v>
      </c>
      <c r="D7" s="9">
        <v>2</v>
      </c>
      <c r="E7" s="8">
        <f xml:space="preserve"> SUM(Round32[[#This Row],[امتیاز نتیجه]:[امتیاز پاس گل]])</f>
        <v>5</v>
      </c>
    </row>
    <row r="8" spans="1:5" x14ac:dyDescent="0.25">
      <c r="A8" s="9">
        <v>5914</v>
      </c>
      <c r="B8" s="9">
        <v>1</v>
      </c>
      <c r="C8" s="9">
        <v>3</v>
      </c>
      <c r="D8" s="9">
        <v>0</v>
      </c>
      <c r="E8" s="10">
        <f xml:space="preserve"> SUM(Round32[[#This Row],[امتیاز نتیجه]:[امتیاز پاس گل]])</f>
        <v>4</v>
      </c>
    </row>
    <row r="9" spans="1:5" x14ac:dyDescent="0.25">
      <c r="A9" s="9">
        <v>26298</v>
      </c>
      <c r="B9" s="9">
        <v>1</v>
      </c>
      <c r="C9" s="9">
        <v>2</v>
      </c>
      <c r="D9" s="9">
        <v>1</v>
      </c>
      <c r="E9" s="10">
        <f xml:space="preserve"> SUM(Round32[[#This Row],[امتیاز نتیجه]:[امتیاز پاس گل]])</f>
        <v>4</v>
      </c>
    </row>
    <row r="10" spans="1:5" x14ac:dyDescent="0.25">
      <c r="A10" s="9">
        <v>18508</v>
      </c>
      <c r="B10" s="9">
        <v>1</v>
      </c>
      <c r="C10" s="9">
        <v>2</v>
      </c>
      <c r="D10" s="9">
        <v>1</v>
      </c>
      <c r="E10" s="10">
        <f xml:space="preserve"> SUM(Round32[[#This Row],[امتیاز نتیجه]:[امتیاز پاس گل]])</f>
        <v>4</v>
      </c>
    </row>
    <row r="11" spans="1:5" x14ac:dyDescent="0.25">
      <c r="A11" s="9">
        <v>26482</v>
      </c>
      <c r="B11" s="9">
        <v>1</v>
      </c>
      <c r="C11" s="9">
        <v>3</v>
      </c>
      <c r="D11" s="9">
        <v>0</v>
      </c>
      <c r="E11" s="8">
        <f xml:space="preserve"> SUM(Round32[[#This Row],[امتیاز نتیجه]:[امتیاز پاس گل]])</f>
        <v>4</v>
      </c>
    </row>
    <row r="12" spans="1:5" x14ac:dyDescent="0.25">
      <c r="A12" s="9">
        <v>6557</v>
      </c>
      <c r="B12" s="9">
        <v>1</v>
      </c>
      <c r="C12" s="9">
        <v>3</v>
      </c>
      <c r="D12" s="9">
        <v>0</v>
      </c>
      <c r="E12" s="8">
        <f xml:space="preserve"> SUM(Round32[[#This Row],[امتیاز نتیجه]:[امتیاز پاس گل]])</f>
        <v>4</v>
      </c>
    </row>
    <row r="13" spans="1:5" x14ac:dyDescent="0.25">
      <c r="A13" s="9">
        <v>21822</v>
      </c>
      <c r="B13" s="9">
        <v>1</v>
      </c>
      <c r="C13" s="9">
        <v>3</v>
      </c>
      <c r="D13" s="9">
        <v>0</v>
      </c>
      <c r="E13" s="8">
        <f xml:space="preserve"> SUM(Round32[[#This Row],[امتیاز نتیجه]:[امتیاز پاس گل]])</f>
        <v>4</v>
      </c>
    </row>
    <row r="14" spans="1:5" x14ac:dyDescent="0.25">
      <c r="A14" s="9">
        <v>25927</v>
      </c>
      <c r="B14" s="9">
        <v>1</v>
      </c>
      <c r="C14" s="9">
        <v>3</v>
      </c>
      <c r="D14" s="9">
        <v>0</v>
      </c>
      <c r="E14" s="8">
        <f xml:space="preserve"> SUM(Round32[[#This Row],[امتیاز نتیجه]:[امتیاز پاس گل]])</f>
        <v>4</v>
      </c>
    </row>
    <row r="15" spans="1:5" x14ac:dyDescent="0.25">
      <c r="A15" s="9">
        <v>29680</v>
      </c>
      <c r="B15" s="9">
        <v>1</v>
      </c>
      <c r="C15" s="9">
        <v>2</v>
      </c>
      <c r="D15" s="9">
        <v>0</v>
      </c>
      <c r="E15" s="10">
        <f xml:space="preserve"> SUM(Round32[[#This Row],[امتیاز نتیجه]:[امتیاز پاس گل]])</f>
        <v>3</v>
      </c>
    </row>
    <row r="16" spans="1:5" x14ac:dyDescent="0.25">
      <c r="A16" s="9">
        <v>10809</v>
      </c>
      <c r="B16" s="9">
        <v>1</v>
      </c>
      <c r="C16" s="9">
        <v>2</v>
      </c>
      <c r="D16" s="9">
        <v>0</v>
      </c>
      <c r="E16" s="8">
        <f xml:space="preserve"> SUM(Round32[[#This Row],[امتیاز نتیجه]:[امتیاز پاس گل]])</f>
        <v>3</v>
      </c>
    </row>
    <row r="17" spans="1:5" x14ac:dyDescent="0.25">
      <c r="A17" s="9">
        <v>2</v>
      </c>
      <c r="B17" s="9">
        <v>1</v>
      </c>
      <c r="C17" s="9">
        <v>2</v>
      </c>
      <c r="D17" s="9">
        <v>0</v>
      </c>
      <c r="E17" s="8">
        <f xml:space="preserve"> SUM(Round32[[#This Row],[امتیاز نتیجه]:[امتیاز پاس گل]])</f>
        <v>3</v>
      </c>
    </row>
    <row r="18" spans="1:5" x14ac:dyDescent="0.25">
      <c r="A18" s="9">
        <v>19364</v>
      </c>
      <c r="B18" s="9">
        <v>1</v>
      </c>
      <c r="C18" s="9">
        <v>2</v>
      </c>
      <c r="D18" s="9">
        <v>0</v>
      </c>
      <c r="E18" s="8">
        <f xml:space="preserve"> SUM(Round32[[#This Row],[امتیاز نتیجه]:[امتیاز پاس گل]])</f>
        <v>3</v>
      </c>
    </row>
    <row r="19" spans="1:5" x14ac:dyDescent="0.25">
      <c r="A19" s="9">
        <v>27857</v>
      </c>
      <c r="B19" s="9">
        <v>1</v>
      </c>
      <c r="C19" s="9">
        <v>2</v>
      </c>
      <c r="D19" s="9">
        <v>0</v>
      </c>
      <c r="E19" s="8">
        <f xml:space="preserve"> SUM(Round32[[#This Row],[امتیاز نتیجه]:[امتیاز پاس گل]])</f>
        <v>3</v>
      </c>
    </row>
    <row r="20" spans="1:5" x14ac:dyDescent="0.25">
      <c r="A20" s="9">
        <v>11745</v>
      </c>
      <c r="B20" s="9">
        <v>1</v>
      </c>
      <c r="C20" s="9">
        <v>2</v>
      </c>
      <c r="D20" s="9">
        <v>0</v>
      </c>
      <c r="E20" s="8">
        <f xml:space="preserve"> SUM(Round32[[#This Row],[امتیاز نتیجه]:[امتیاز پاس گل]])</f>
        <v>3</v>
      </c>
    </row>
    <row r="21" spans="1:5" ht="22.5" thickBot="1" x14ac:dyDescent="0.3">
      <c r="A21" s="9">
        <v>17476</v>
      </c>
      <c r="B21" s="9">
        <v>1</v>
      </c>
      <c r="C21" s="9">
        <v>1</v>
      </c>
      <c r="D21" s="9">
        <v>0</v>
      </c>
      <c r="E21" s="8">
        <f xml:space="preserve"> SUM(Round32[[#This Row],[امتیاز نتیجه]:[امتیاز پاس گل]])</f>
        <v>2</v>
      </c>
    </row>
    <row r="22" spans="1:5" ht="22.5" thickTop="1" x14ac:dyDescent="0.25">
      <c r="A22" s="14" t="s">
        <v>189</v>
      </c>
      <c r="B22" s="15"/>
      <c r="C22" s="15"/>
      <c r="D22" s="15"/>
      <c r="E22" s="13">
        <f>SUBTOTAL(101,'دور 32'!$E$2:$E$21)</f>
        <v>4.5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5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1912</v>
      </c>
      <c r="B2" s="7">
        <v>5</v>
      </c>
      <c r="C2" s="7">
        <v>0</v>
      </c>
      <c r="D2" s="7">
        <v>0</v>
      </c>
      <c r="E2" s="10">
        <f xml:space="preserve"> SUM(Round33[[#This Row],[امتیاز نتیجه]:[امتیاز پاس گل]])</f>
        <v>5</v>
      </c>
    </row>
    <row r="3" spans="1:5" x14ac:dyDescent="0.25">
      <c r="A3" s="9">
        <v>29724</v>
      </c>
      <c r="B3" s="9">
        <v>5</v>
      </c>
      <c r="C3" s="9">
        <v>0</v>
      </c>
      <c r="D3" s="9">
        <v>0</v>
      </c>
      <c r="E3" s="8">
        <f xml:space="preserve"> SUM(Round33[[#This Row],[امتیاز نتیجه]:[امتیاز پاس گل]])</f>
        <v>5</v>
      </c>
    </row>
    <row r="4" spans="1:5" x14ac:dyDescent="0.25">
      <c r="A4" s="9">
        <v>29490</v>
      </c>
      <c r="B4" s="9">
        <v>5</v>
      </c>
      <c r="C4" s="9">
        <v>0</v>
      </c>
      <c r="D4" s="9">
        <v>0</v>
      </c>
      <c r="E4" s="8">
        <f xml:space="preserve"> SUM(Round33[[#This Row],[امتیاز نتیجه]:[امتیاز پاس گل]])</f>
        <v>5</v>
      </c>
    </row>
    <row r="5" spans="1:5" x14ac:dyDescent="0.25">
      <c r="A5" s="9">
        <v>27427</v>
      </c>
      <c r="B5" s="9">
        <v>5</v>
      </c>
      <c r="C5" s="9">
        <v>0</v>
      </c>
      <c r="D5" s="9">
        <v>0</v>
      </c>
      <c r="E5" s="8">
        <f xml:space="preserve"> SUM(Round33[[#This Row],[امتیاز نتیجه]:[امتیاز پاس گل]])</f>
        <v>5</v>
      </c>
    </row>
    <row r="6" spans="1:5" x14ac:dyDescent="0.25">
      <c r="A6" s="9">
        <v>29566</v>
      </c>
      <c r="B6" s="9">
        <v>5</v>
      </c>
      <c r="C6" s="9">
        <v>0</v>
      </c>
      <c r="D6" s="9">
        <v>0</v>
      </c>
      <c r="E6" s="8">
        <f xml:space="preserve"> SUM(Round33[[#This Row],[امتیاز نتیجه]:[امتیاز پاس گل]])</f>
        <v>5</v>
      </c>
    </row>
    <row r="7" spans="1:5" x14ac:dyDescent="0.25">
      <c r="A7" s="9">
        <v>29629</v>
      </c>
      <c r="B7" s="9">
        <v>5</v>
      </c>
      <c r="C7" s="9">
        <v>0</v>
      </c>
      <c r="D7" s="9">
        <v>0</v>
      </c>
      <c r="E7" s="8">
        <f xml:space="preserve"> SUM(Round33[[#This Row],[امتیاز نتیجه]:[امتیاز پاس گل]])</f>
        <v>5</v>
      </c>
    </row>
    <row r="8" spans="1:5" x14ac:dyDescent="0.25">
      <c r="A8" s="9">
        <v>24786</v>
      </c>
      <c r="B8" s="9">
        <v>3</v>
      </c>
      <c r="C8" s="9">
        <v>0</v>
      </c>
      <c r="D8" s="9">
        <v>0</v>
      </c>
      <c r="E8" s="8">
        <f xml:space="preserve"> SUM(Round33[[#This Row],[امتیاز نتیجه]:[امتیاز پاس گل]])</f>
        <v>3</v>
      </c>
    </row>
    <row r="9" spans="1:5" x14ac:dyDescent="0.25">
      <c r="A9" s="9">
        <v>29446</v>
      </c>
      <c r="B9" s="9">
        <v>3</v>
      </c>
      <c r="C9" s="9">
        <v>0</v>
      </c>
      <c r="D9" s="9">
        <v>0</v>
      </c>
      <c r="E9" s="8">
        <f xml:space="preserve"> SUM(Round33[[#This Row],[امتیاز نتیجه]:[امتیاز پاس گل]])</f>
        <v>3</v>
      </c>
    </row>
    <row r="10" spans="1:5" x14ac:dyDescent="0.25">
      <c r="A10" s="9">
        <v>27857</v>
      </c>
      <c r="B10" s="9">
        <v>3</v>
      </c>
      <c r="C10" s="9">
        <v>0</v>
      </c>
      <c r="D10" s="9">
        <v>0</v>
      </c>
      <c r="E10" s="8">
        <f xml:space="preserve"> SUM(Round33[[#This Row],[امتیاز نتیجه]:[امتیاز پاس گل]])</f>
        <v>3</v>
      </c>
    </row>
    <row r="11" spans="1:5" x14ac:dyDescent="0.25">
      <c r="A11" s="9">
        <v>6557</v>
      </c>
      <c r="B11" s="9">
        <v>3</v>
      </c>
      <c r="C11" s="9">
        <v>0</v>
      </c>
      <c r="D11" s="9">
        <v>0</v>
      </c>
      <c r="E11" s="8">
        <f xml:space="preserve"> SUM(Round33[[#This Row],[امتیاز نتیجه]:[امتیاز پاس گل]])</f>
        <v>3</v>
      </c>
    </row>
    <row r="12" spans="1:5" x14ac:dyDescent="0.25">
      <c r="A12" s="9">
        <v>2</v>
      </c>
      <c r="B12" s="9">
        <v>3</v>
      </c>
      <c r="C12" s="9">
        <v>0</v>
      </c>
      <c r="D12" s="9">
        <v>0</v>
      </c>
      <c r="E12" s="8">
        <f xml:space="preserve"> SUM(Round33[[#This Row],[امتیاز نتیجه]:[امتیاز پاس گل]])</f>
        <v>3</v>
      </c>
    </row>
    <row r="13" spans="1:5" x14ac:dyDescent="0.25">
      <c r="A13" s="9">
        <v>29640</v>
      </c>
      <c r="B13" s="9">
        <v>3</v>
      </c>
      <c r="C13" s="9">
        <v>0</v>
      </c>
      <c r="D13" s="9">
        <v>0</v>
      </c>
      <c r="E13" s="8">
        <f xml:space="preserve"> SUM(Round33[[#This Row],[امتیاز نتیجه]:[امتیاز پاس گل]])</f>
        <v>3</v>
      </c>
    </row>
    <row r="14" spans="1:5" x14ac:dyDescent="0.25">
      <c r="A14" s="9">
        <v>25927</v>
      </c>
      <c r="B14" s="9">
        <v>3</v>
      </c>
      <c r="C14" s="9">
        <v>0</v>
      </c>
      <c r="D14" s="9">
        <v>0</v>
      </c>
      <c r="E14" s="8">
        <f xml:space="preserve"> SUM(Round33[[#This Row],[امتیاز نتیجه]:[امتیاز پاس گل]])</f>
        <v>3</v>
      </c>
    </row>
    <row r="15" spans="1:5" x14ac:dyDescent="0.25">
      <c r="A15" s="9">
        <v>26298</v>
      </c>
      <c r="B15" s="9">
        <v>1</v>
      </c>
      <c r="C15" s="9">
        <v>0</v>
      </c>
      <c r="D15" s="9">
        <v>1</v>
      </c>
      <c r="E15" s="8">
        <f xml:space="preserve"> SUM(Round33[[#This Row],[امتیاز نتیجه]:[امتیاز پاس گل]])</f>
        <v>2</v>
      </c>
    </row>
    <row r="16" spans="1:5" x14ac:dyDescent="0.25">
      <c r="A16" s="9">
        <v>29680</v>
      </c>
      <c r="B16" s="9">
        <v>1</v>
      </c>
      <c r="C16" s="9">
        <v>0</v>
      </c>
      <c r="D16" s="9">
        <v>1</v>
      </c>
      <c r="E16" s="8">
        <f xml:space="preserve"> SUM(Round33[[#This Row],[امتیاز نتیجه]:[امتیاز پاس گل]])</f>
        <v>2</v>
      </c>
    </row>
    <row r="17" spans="1:5" x14ac:dyDescent="0.25">
      <c r="A17" s="9">
        <v>26482</v>
      </c>
      <c r="B17" s="9">
        <v>1</v>
      </c>
      <c r="C17" s="9">
        <v>0</v>
      </c>
      <c r="D17" s="9">
        <v>0</v>
      </c>
      <c r="E17" s="10">
        <f xml:space="preserve"> SUM(Round33[[#This Row],[امتیاز نتیجه]:[امتیاز پاس گل]])</f>
        <v>1</v>
      </c>
    </row>
    <row r="18" spans="1:5" x14ac:dyDescent="0.25">
      <c r="A18" s="9">
        <v>10809</v>
      </c>
      <c r="B18" s="9">
        <v>1</v>
      </c>
      <c r="C18" s="9">
        <v>0</v>
      </c>
      <c r="D18" s="9">
        <v>0</v>
      </c>
      <c r="E18" s="10">
        <f xml:space="preserve"> SUM(Round33[[#This Row],[امتیاز نتیجه]:[امتیاز پاس گل]])</f>
        <v>1</v>
      </c>
    </row>
    <row r="19" spans="1:5" x14ac:dyDescent="0.25">
      <c r="A19" s="9">
        <v>18508</v>
      </c>
      <c r="B19" s="9">
        <v>1</v>
      </c>
      <c r="C19" s="9">
        <v>0</v>
      </c>
      <c r="D19" s="9">
        <v>0</v>
      </c>
      <c r="E19" s="8">
        <f xml:space="preserve"> SUM(Round33[[#This Row],[امتیاز نتیجه]:[امتیاز پاس گل]])</f>
        <v>1</v>
      </c>
    </row>
    <row r="20" spans="1:5" x14ac:dyDescent="0.25">
      <c r="A20" s="9">
        <v>19364</v>
      </c>
      <c r="B20" s="9">
        <v>1</v>
      </c>
      <c r="C20" s="9">
        <v>0</v>
      </c>
      <c r="D20" s="9">
        <v>0</v>
      </c>
      <c r="E20" s="8">
        <f xml:space="preserve"> SUM(Round33[[#This Row],[امتیاز نتیجه]:[امتیاز پاس گل]])</f>
        <v>1</v>
      </c>
    </row>
    <row r="21" spans="1:5" x14ac:dyDescent="0.25">
      <c r="A21" s="9">
        <v>22881</v>
      </c>
      <c r="B21" s="9">
        <v>1</v>
      </c>
      <c r="C21" s="9">
        <v>0</v>
      </c>
      <c r="D21" s="9">
        <v>0</v>
      </c>
      <c r="E21" s="8">
        <f xml:space="preserve"> SUM(Round33[[#This Row],[امتیاز نتیجه]:[امتیاز پاس گل]])</f>
        <v>1</v>
      </c>
    </row>
    <row r="22" spans="1:5" x14ac:dyDescent="0.25">
      <c r="A22" s="9">
        <v>11745</v>
      </c>
      <c r="B22" s="9">
        <v>1</v>
      </c>
      <c r="C22" s="9">
        <v>0</v>
      </c>
      <c r="D22" s="9">
        <v>0</v>
      </c>
      <c r="E22" s="8">
        <f xml:space="preserve"> SUM(Round33[[#This Row],[امتیاز نتیجه]:[امتیاز پاس گل]])</f>
        <v>1</v>
      </c>
    </row>
    <row r="23" spans="1:5" x14ac:dyDescent="0.25">
      <c r="A23" s="9">
        <v>29536</v>
      </c>
      <c r="B23" s="9">
        <v>1</v>
      </c>
      <c r="C23" s="9">
        <v>0</v>
      </c>
      <c r="D23" s="9">
        <v>0</v>
      </c>
      <c r="E23" s="8">
        <f xml:space="preserve"> SUM(Round33[[#This Row],[امتیاز نتیجه]:[امتیاز پاس گل]])</f>
        <v>1</v>
      </c>
    </row>
    <row r="24" spans="1:5" x14ac:dyDescent="0.25">
      <c r="A24" s="9">
        <v>29611</v>
      </c>
      <c r="B24" s="9">
        <v>1</v>
      </c>
      <c r="C24" s="9">
        <v>0</v>
      </c>
      <c r="D24" s="9">
        <v>0</v>
      </c>
      <c r="E24" s="8">
        <f xml:space="preserve"> SUM(Round33[[#This Row],[امتیاز نتیجه]:[امتیاز پاس گل]])</f>
        <v>1</v>
      </c>
    </row>
    <row r="25" spans="1:5" x14ac:dyDescent="0.25">
      <c r="A25" s="9">
        <v>29800</v>
      </c>
      <c r="B25" s="9">
        <v>1</v>
      </c>
      <c r="C25" s="9">
        <v>0</v>
      </c>
      <c r="D25" s="9">
        <v>0</v>
      </c>
      <c r="E25" s="8">
        <f xml:space="preserve"> SUM(Round33[[#This Row],[امتیاز نتیجه]:[امتیاز پاس گل]])</f>
        <v>1</v>
      </c>
    </row>
    <row r="26" spans="1:5" x14ac:dyDescent="0.25">
      <c r="A26" s="9">
        <v>21822</v>
      </c>
      <c r="B26" s="9">
        <v>1</v>
      </c>
      <c r="C26" s="9">
        <v>0</v>
      </c>
      <c r="D26" s="9">
        <v>0</v>
      </c>
      <c r="E26" s="8">
        <f xml:space="preserve"> SUM(Round33[[#This Row],[امتیاز نتیجه]:[امتیاز پاس گل]])</f>
        <v>1</v>
      </c>
    </row>
    <row r="27" spans="1:5" x14ac:dyDescent="0.25">
      <c r="A27" s="9">
        <v>5914</v>
      </c>
      <c r="B27" s="9">
        <v>1</v>
      </c>
      <c r="C27" s="9">
        <v>0</v>
      </c>
      <c r="D27" s="9">
        <v>0</v>
      </c>
      <c r="E27" s="8">
        <f xml:space="preserve"> SUM(Round33[[#This Row],[امتیاز نتیجه]:[امتیاز پاس گل]])</f>
        <v>1</v>
      </c>
    </row>
    <row r="28" spans="1:5" x14ac:dyDescent="0.25">
      <c r="A28" s="9">
        <v>8946</v>
      </c>
      <c r="B28" s="9">
        <v>1</v>
      </c>
      <c r="C28" s="9">
        <v>0</v>
      </c>
      <c r="D28" s="9">
        <v>0</v>
      </c>
      <c r="E28" s="8">
        <f xml:space="preserve"> SUM(Round33[[#This Row],[امتیاز نتیجه]:[امتیاز پاس گل]])</f>
        <v>1</v>
      </c>
    </row>
    <row r="29" spans="1:5" x14ac:dyDescent="0.25">
      <c r="A29" s="9">
        <v>29782</v>
      </c>
      <c r="B29" s="9">
        <v>1</v>
      </c>
      <c r="C29" s="9">
        <v>0</v>
      </c>
      <c r="D29" s="9">
        <v>0</v>
      </c>
      <c r="E29" s="8">
        <f xml:space="preserve"> SUM(Round33[[#This Row],[امتیاز نتیجه]:[امتیاز پاس گل]])</f>
        <v>1</v>
      </c>
    </row>
    <row r="30" spans="1:5" x14ac:dyDescent="0.25">
      <c r="A30" s="9">
        <v>29560</v>
      </c>
      <c r="B30" s="9">
        <v>1</v>
      </c>
      <c r="C30" s="9">
        <v>0</v>
      </c>
      <c r="D30" s="9">
        <v>0</v>
      </c>
      <c r="E30" s="8">
        <f xml:space="preserve"> SUM(Round33[[#This Row],[امتیاز نتیجه]:[امتیاز پاس گل]])</f>
        <v>1</v>
      </c>
    </row>
    <row r="31" spans="1:5" x14ac:dyDescent="0.25">
      <c r="A31" s="9">
        <v>29687</v>
      </c>
      <c r="B31" s="9">
        <v>1</v>
      </c>
      <c r="C31" s="9">
        <v>0</v>
      </c>
      <c r="D31" s="9">
        <v>0</v>
      </c>
      <c r="E31" s="8">
        <f xml:space="preserve"> SUM(Round33[[#This Row],[امتیاز نتیجه]:[امتیاز پاس گل]])</f>
        <v>1</v>
      </c>
    </row>
    <row r="32" spans="1:5" x14ac:dyDescent="0.25">
      <c r="A32" s="9">
        <v>29631</v>
      </c>
      <c r="B32" s="9">
        <v>0</v>
      </c>
      <c r="C32" s="9">
        <v>0</v>
      </c>
      <c r="D32" s="9">
        <v>0</v>
      </c>
      <c r="E32" s="10">
        <f xml:space="preserve"> SUM(Round33[[#This Row],[امتیاز نتیجه]:[امتیاز پاس گل]])</f>
        <v>0</v>
      </c>
    </row>
    <row r="33" spans="1:5" x14ac:dyDescent="0.25">
      <c r="A33" s="9">
        <v>3564</v>
      </c>
      <c r="B33" s="9">
        <v>0</v>
      </c>
      <c r="C33" s="9">
        <v>0</v>
      </c>
      <c r="D33" s="9">
        <v>0</v>
      </c>
      <c r="E33" s="10">
        <f xml:space="preserve"> SUM(Round33[[#This Row],[امتیاز نتیجه]:[امتیاز پاس گل]])</f>
        <v>0</v>
      </c>
    </row>
    <row r="34" spans="1:5" ht="22.5" thickBot="1" x14ac:dyDescent="0.3">
      <c r="A34" s="9">
        <v>29823</v>
      </c>
      <c r="B34" s="9">
        <v>0</v>
      </c>
      <c r="C34" s="9">
        <v>0</v>
      </c>
      <c r="D34" s="9">
        <v>0</v>
      </c>
      <c r="E34" s="8">
        <f xml:space="preserve"> SUM(Round33[[#This Row],[امتیاز نتیجه]:[امتیاز پاس گل]])</f>
        <v>0</v>
      </c>
    </row>
    <row r="35" spans="1:5" ht="22.5" thickTop="1" x14ac:dyDescent="0.25">
      <c r="A35" s="14" t="s">
        <v>189</v>
      </c>
      <c r="B35" s="15"/>
      <c r="C35" s="15"/>
      <c r="D35" s="15"/>
      <c r="E35" s="13">
        <f>SUBTOTAL(101,'دور 33'!$E$2:$E$21)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5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9">
        <v>6557</v>
      </c>
      <c r="B2" s="9">
        <v>1</v>
      </c>
      <c r="C2" s="9">
        <v>1</v>
      </c>
      <c r="D2" s="9">
        <v>3</v>
      </c>
      <c r="E2" s="8">
        <f xml:space="preserve"> SUM(Round34[[#This Row],[امتیاز نتیجه]:[امتیاز پاس گل]])</f>
        <v>5</v>
      </c>
    </row>
    <row r="3" spans="1:5" x14ac:dyDescent="0.25">
      <c r="A3" s="7">
        <v>4850</v>
      </c>
      <c r="B3" s="7">
        <v>1</v>
      </c>
      <c r="C3" s="7">
        <v>3</v>
      </c>
      <c r="D3" s="7">
        <v>1</v>
      </c>
      <c r="E3" s="8">
        <f xml:space="preserve"> SUM(Round34[[#This Row],[امتیاز نتیجه]:[امتیاز پاس گل]])</f>
        <v>5</v>
      </c>
    </row>
    <row r="4" spans="1:5" x14ac:dyDescent="0.25">
      <c r="A4" s="9">
        <v>5914</v>
      </c>
      <c r="B4" s="9">
        <v>1</v>
      </c>
      <c r="C4" s="9">
        <v>1</v>
      </c>
      <c r="D4" s="9">
        <v>2</v>
      </c>
      <c r="E4" s="8">
        <f xml:space="preserve"> SUM(Round34[[#This Row],[امتیاز نتیجه]:[امتیاز پاس گل]])</f>
        <v>4</v>
      </c>
    </row>
    <row r="5" spans="1:5" x14ac:dyDescent="0.25">
      <c r="A5" s="9">
        <v>19364</v>
      </c>
      <c r="B5" s="9">
        <v>1</v>
      </c>
      <c r="C5" s="9">
        <v>2</v>
      </c>
      <c r="D5" s="9">
        <v>1</v>
      </c>
      <c r="E5" s="8">
        <f xml:space="preserve"> SUM(Round34[[#This Row],[امتیاز نتیجه]:[امتیاز پاس گل]])</f>
        <v>4</v>
      </c>
    </row>
    <row r="6" spans="1:5" x14ac:dyDescent="0.25">
      <c r="A6" s="9">
        <v>29446</v>
      </c>
      <c r="B6" s="9">
        <v>1</v>
      </c>
      <c r="C6" s="9">
        <v>1</v>
      </c>
      <c r="D6" s="9">
        <v>2</v>
      </c>
      <c r="E6" s="8">
        <f xml:space="preserve"> SUM(Round34[[#This Row],[امتیاز نتیجه]:[امتیاز پاس گل]])</f>
        <v>4</v>
      </c>
    </row>
    <row r="7" spans="1:5" x14ac:dyDescent="0.25">
      <c r="A7" s="9">
        <v>28535</v>
      </c>
      <c r="B7" s="9">
        <v>1</v>
      </c>
      <c r="C7" s="9">
        <v>1</v>
      </c>
      <c r="D7" s="9">
        <v>2</v>
      </c>
      <c r="E7" s="8">
        <f xml:space="preserve"> SUM(Round34[[#This Row],[امتیاز نتیجه]:[امتیاز پاس گل]])</f>
        <v>4</v>
      </c>
    </row>
    <row r="8" spans="1:5" x14ac:dyDescent="0.25">
      <c r="A8" s="9">
        <v>29536</v>
      </c>
      <c r="B8" s="9">
        <v>1</v>
      </c>
      <c r="C8" s="9">
        <v>2</v>
      </c>
      <c r="D8" s="9">
        <v>1</v>
      </c>
      <c r="E8" s="8">
        <f xml:space="preserve"> SUM(Round34[[#This Row],[امتیاز نتیجه]:[امتیاز پاس گل]])</f>
        <v>4</v>
      </c>
    </row>
    <row r="9" spans="1:5" x14ac:dyDescent="0.25">
      <c r="A9" s="9">
        <v>29611</v>
      </c>
      <c r="B9" s="9">
        <v>1</v>
      </c>
      <c r="C9" s="9">
        <v>2</v>
      </c>
      <c r="D9" s="9">
        <v>0</v>
      </c>
      <c r="E9" s="8">
        <f xml:space="preserve"> SUM(Round34[[#This Row],[امتیاز نتیجه]:[امتیاز پاس گل]])</f>
        <v>3</v>
      </c>
    </row>
    <row r="10" spans="1:5" x14ac:dyDescent="0.25">
      <c r="A10" s="9">
        <v>2</v>
      </c>
      <c r="B10" s="9">
        <v>1</v>
      </c>
      <c r="C10" s="9">
        <v>1</v>
      </c>
      <c r="D10" s="9">
        <v>1</v>
      </c>
      <c r="E10" s="8">
        <f xml:space="preserve"> SUM(Round34[[#This Row],[امتیاز نتیجه]:[امتیاز پاس گل]])</f>
        <v>3</v>
      </c>
    </row>
    <row r="11" spans="1:5" x14ac:dyDescent="0.25">
      <c r="A11" s="9">
        <v>29490</v>
      </c>
      <c r="B11" s="9">
        <v>1</v>
      </c>
      <c r="C11" s="9">
        <v>1</v>
      </c>
      <c r="D11" s="9">
        <v>1</v>
      </c>
      <c r="E11" s="8">
        <f xml:space="preserve"> SUM(Round34[[#This Row],[امتیاز نتیجه]:[امتیاز پاس گل]])</f>
        <v>3</v>
      </c>
    </row>
    <row r="12" spans="1:5" x14ac:dyDescent="0.25">
      <c r="A12" s="9">
        <v>27857</v>
      </c>
      <c r="B12" s="9">
        <v>1</v>
      </c>
      <c r="C12" s="9">
        <v>2</v>
      </c>
      <c r="D12" s="9">
        <v>0</v>
      </c>
      <c r="E12" s="8">
        <f xml:space="preserve"> SUM(Round34[[#This Row],[امتیاز نتیجه]:[امتیاز پاس گل]])</f>
        <v>3</v>
      </c>
    </row>
    <row r="13" spans="1:5" x14ac:dyDescent="0.25">
      <c r="A13" s="9">
        <v>21822</v>
      </c>
      <c r="B13" s="9">
        <v>1</v>
      </c>
      <c r="C13" s="9">
        <v>1</v>
      </c>
      <c r="D13" s="9">
        <v>1</v>
      </c>
      <c r="E13" s="8">
        <f xml:space="preserve"> SUM(Round34[[#This Row],[امتیاز نتیجه]:[امتیاز پاس گل]])</f>
        <v>3</v>
      </c>
    </row>
    <row r="14" spans="1:5" x14ac:dyDescent="0.25">
      <c r="A14" s="9">
        <v>29782</v>
      </c>
      <c r="B14" s="9">
        <v>1</v>
      </c>
      <c r="C14" s="9">
        <v>2</v>
      </c>
      <c r="D14" s="9">
        <v>0</v>
      </c>
      <c r="E14" s="8">
        <f xml:space="preserve"> SUM(Round34[[#This Row],[امتیاز نتیجه]:[امتیاز پاس گل]])</f>
        <v>3</v>
      </c>
    </row>
    <row r="15" spans="1:5" x14ac:dyDescent="0.25">
      <c r="A15" s="9">
        <v>29560</v>
      </c>
      <c r="B15" s="9">
        <v>1</v>
      </c>
      <c r="C15" s="9">
        <v>1</v>
      </c>
      <c r="D15" s="9">
        <v>1</v>
      </c>
      <c r="E15" s="8">
        <f xml:space="preserve"> SUM(Round34[[#This Row],[امتیاز نتیجه]:[امتیاز پاس گل]])</f>
        <v>3</v>
      </c>
    </row>
    <row r="16" spans="1:5" x14ac:dyDescent="0.25">
      <c r="A16" s="9">
        <v>8946</v>
      </c>
      <c r="B16" s="9">
        <v>1</v>
      </c>
      <c r="C16" s="9">
        <v>1</v>
      </c>
      <c r="D16" s="9">
        <v>1</v>
      </c>
      <c r="E16" s="8">
        <f xml:space="preserve"> SUM(Round34[[#This Row],[امتیاز نتیجه]:[امتیاز پاس گل]])</f>
        <v>3</v>
      </c>
    </row>
    <row r="17" spans="1:5" x14ac:dyDescent="0.25">
      <c r="A17" s="9">
        <v>22089</v>
      </c>
      <c r="B17" s="9">
        <v>1</v>
      </c>
      <c r="C17" s="9">
        <v>2</v>
      </c>
      <c r="D17" s="9">
        <v>0</v>
      </c>
      <c r="E17" s="8">
        <f xml:space="preserve"> SUM(Round34[[#This Row],[امتیاز نتیجه]:[امتیاز پاس گل]])</f>
        <v>3</v>
      </c>
    </row>
    <row r="18" spans="1:5" x14ac:dyDescent="0.25">
      <c r="A18" s="9">
        <v>3564</v>
      </c>
      <c r="B18" s="9">
        <v>1</v>
      </c>
      <c r="C18" s="9">
        <v>1</v>
      </c>
      <c r="D18" s="9">
        <v>1</v>
      </c>
      <c r="E18" s="8">
        <f xml:space="preserve"> SUM(Round34[[#This Row],[امتیاز نتیجه]:[امتیاز پاس گل]])</f>
        <v>3</v>
      </c>
    </row>
    <row r="19" spans="1:5" x14ac:dyDescent="0.25">
      <c r="A19" s="9">
        <v>10809</v>
      </c>
      <c r="B19" s="9">
        <v>1</v>
      </c>
      <c r="C19" s="9">
        <v>1</v>
      </c>
      <c r="D19" s="9">
        <v>0</v>
      </c>
      <c r="E19" s="8">
        <f xml:space="preserve"> SUM(Round34[[#This Row],[امتیاز نتیجه]:[امتیاز پاس گل]])</f>
        <v>2</v>
      </c>
    </row>
    <row r="20" spans="1:5" x14ac:dyDescent="0.25">
      <c r="A20" s="9">
        <v>24786</v>
      </c>
      <c r="B20" s="9">
        <v>1</v>
      </c>
      <c r="C20" s="9">
        <v>1</v>
      </c>
      <c r="D20" s="9">
        <v>0</v>
      </c>
      <c r="E20" s="8">
        <f xml:space="preserve"> SUM(Round34[[#This Row],[امتیاز نتیجه]:[امتیاز پاس گل]])</f>
        <v>2</v>
      </c>
    </row>
    <row r="21" spans="1:5" x14ac:dyDescent="0.25">
      <c r="A21" s="9">
        <v>18508</v>
      </c>
      <c r="B21" s="9">
        <v>1</v>
      </c>
      <c r="C21" s="9">
        <v>0</v>
      </c>
      <c r="D21" s="9">
        <v>1</v>
      </c>
      <c r="E21" s="8">
        <f xml:space="preserve"> SUM(Round34[[#This Row],[امتیاز نتیجه]:[امتیاز پاس گل]])</f>
        <v>2</v>
      </c>
    </row>
    <row r="22" spans="1:5" x14ac:dyDescent="0.25">
      <c r="A22" s="9">
        <v>26482</v>
      </c>
      <c r="B22" s="9">
        <v>1</v>
      </c>
      <c r="C22" s="9">
        <v>1</v>
      </c>
      <c r="D22" s="9">
        <v>0</v>
      </c>
      <c r="E22" s="8">
        <f xml:space="preserve"> SUM(Round34[[#This Row],[امتیاز نتیجه]:[امتیاز پاس گل]])</f>
        <v>2</v>
      </c>
    </row>
    <row r="23" spans="1:5" x14ac:dyDescent="0.25">
      <c r="A23" s="9">
        <v>11745</v>
      </c>
      <c r="B23" s="9">
        <v>1</v>
      </c>
      <c r="C23" s="9">
        <v>1</v>
      </c>
      <c r="D23" s="9">
        <v>0</v>
      </c>
      <c r="E23" s="8">
        <f xml:space="preserve"> SUM(Round34[[#This Row],[امتیاز نتیجه]:[امتیاز پاس گل]])</f>
        <v>2</v>
      </c>
    </row>
    <row r="24" spans="1:5" x14ac:dyDescent="0.25">
      <c r="A24" s="9">
        <v>25155</v>
      </c>
      <c r="B24" s="9">
        <v>1</v>
      </c>
      <c r="C24" s="9">
        <v>0</v>
      </c>
      <c r="D24" s="9">
        <v>1</v>
      </c>
      <c r="E24" s="8">
        <f xml:space="preserve"> SUM(Round34[[#This Row],[امتیاز نتیجه]:[امتیاز پاس گل]])</f>
        <v>2</v>
      </c>
    </row>
    <row r="25" spans="1:5" x14ac:dyDescent="0.25">
      <c r="A25" s="9">
        <v>22881</v>
      </c>
      <c r="B25" s="9">
        <v>1</v>
      </c>
      <c r="C25" s="9">
        <v>1</v>
      </c>
      <c r="D25" s="9">
        <v>0</v>
      </c>
      <c r="E25" s="8">
        <f xml:space="preserve"> SUM(Round34[[#This Row],[امتیاز نتیجه]:[امتیاز پاس گل]])</f>
        <v>2</v>
      </c>
    </row>
    <row r="26" spans="1:5" x14ac:dyDescent="0.25">
      <c r="A26" s="9">
        <v>29845</v>
      </c>
      <c r="B26" s="9">
        <v>1</v>
      </c>
      <c r="C26" s="9">
        <v>0</v>
      </c>
      <c r="D26" s="9">
        <v>1</v>
      </c>
      <c r="E26" s="8">
        <f xml:space="preserve"> SUM(Round34[[#This Row],[امتیاز نتیجه]:[امتیاز پاس گل]])</f>
        <v>2</v>
      </c>
    </row>
    <row r="27" spans="1:5" x14ac:dyDescent="0.25">
      <c r="A27" s="9">
        <v>27427</v>
      </c>
      <c r="B27" s="9">
        <v>1</v>
      </c>
      <c r="C27" s="9">
        <v>1</v>
      </c>
      <c r="D27" s="9">
        <v>0</v>
      </c>
      <c r="E27" s="8">
        <f xml:space="preserve"> SUM(Round34[[#This Row],[امتیاز نتیجه]:[امتیاز پاس گل]])</f>
        <v>2</v>
      </c>
    </row>
    <row r="28" spans="1:5" x14ac:dyDescent="0.25">
      <c r="A28" s="9">
        <v>29687</v>
      </c>
      <c r="B28" s="9">
        <v>1</v>
      </c>
      <c r="C28" s="9">
        <v>1</v>
      </c>
      <c r="D28" s="9">
        <v>0</v>
      </c>
      <c r="E28" s="8">
        <f xml:space="preserve"> SUM(Round34[[#This Row],[امتیاز نتیجه]:[امتیاز پاس گل]])</f>
        <v>2</v>
      </c>
    </row>
    <row r="29" spans="1:5" x14ac:dyDescent="0.25">
      <c r="A29" s="9">
        <v>29640</v>
      </c>
      <c r="B29" s="9">
        <v>1</v>
      </c>
      <c r="C29" s="9">
        <v>1</v>
      </c>
      <c r="D29" s="9">
        <v>0</v>
      </c>
      <c r="E29" s="8">
        <f xml:space="preserve"> SUM(Round34[[#This Row],[امتیاز نتیجه]:[امتیاز پاس گل]])</f>
        <v>2</v>
      </c>
    </row>
    <row r="30" spans="1:5" x14ac:dyDescent="0.25">
      <c r="A30" s="9">
        <v>29631</v>
      </c>
      <c r="B30" s="9">
        <v>1</v>
      </c>
      <c r="C30" s="9">
        <v>1</v>
      </c>
      <c r="D30" s="9">
        <v>0</v>
      </c>
      <c r="E30" s="8">
        <f xml:space="preserve"> SUM(Round34[[#This Row],[امتیاز نتیجه]:[امتیاز پاس گل]])</f>
        <v>2</v>
      </c>
    </row>
    <row r="31" spans="1:5" x14ac:dyDescent="0.25">
      <c r="A31" s="9">
        <v>29724</v>
      </c>
      <c r="B31" s="9">
        <v>1</v>
      </c>
      <c r="C31" s="9">
        <v>0</v>
      </c>
      <c r="D31" s="9">
        <v>0</v>
      </c>
      <c r="E31" s="8">
        <f xml:space="preserve"> SUM(Round34[[#This Row],[امتیاز نتیجه]:[امتیاز پاس گل]])</f>
        <v>1</v>
      </c>
    </row>
    <row r="32" spans="1:5" x14ac:dyDescent="0.25">
      <c r="A32" s="9">
        <v>1912</v>
      </c>
      <c r="B32" s="9">
        <v>1</v>
      </c>
      <c r="C32" s="9">
        <v>0</v>
      </c>
      <c r="D32" s="9">
        <v>0</v>
      </c>
      <c r="E32" s="8">
        <f xml:space="preserve"> SUM(Round34[[#This Row],[امتیاز نتیجه]:[امتیاز پاس گل]])</f>
        <v>1</v>
      </c>
    </row>
    <row r="33" spans="1:5" x14ac:dyDescent="0.25">
      <c r="A33" s="9">
        <v>29800</v>
      </c>
      <c r="B33" s="9">
        <v>1</v>
      </c>
      <c r="C33" s="9">
        <v>0</v>
      </c>
      <c r="D33" s="9">
        <v>0</v>
      </c>
      <c r="E33" s="8">
        <f xml:space="preserve"> SUM(Round34[[#This Row],[امتیاز نتیجه]:[امتیاز پاس گل]])</f>
        <v>1</v>
      </c>
    </row>
    <row r="34" spans="1:5" ht="22.5" thickBot="1" x14ac:dyDescent="0.3">
      <c r="A34" s="9">
        <v>29823</v>
      </c>
      <c r="B34" s="9">
        <v>0</v>
      </c>
      <c r="C34" s="9">
        <v>1</v>
      </c>
      <c r="D34" s="9">
        <v>0</v>
      </c>
      <c r="E34" s="8">
        <f xml:space="preserve"> SUM(Round34[[#This Row],[امتیاز نتیجه]:[امتیاز پاس گل]])</f>
        <v>1</v>
      </c>
    </row>
    <row r="35" spans="1:5" ht="22.5" thickTop="1" x14ac:dyDescent="0.25">
      <c r="A35" s="14" t="s">
        <v>189</v>
      </c>
      <c r="B35" s="15"/>
      <c r="C35" s="15"/>
      <c r="D35" s="15"/>
      <c r="E35" s="13">
        <f>SUBTOTAL(101,'دور 34'!$E$2:$E$21)</f>
        <v>3.3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3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19364</v>
      </c>
      <c r="B2" s="7">
        <v>5</v>
      </c>
      <c r="C2" s="7">
        <v>1</v>
      </c>
      <c r="D2" s="7">
        <v>0</v>
      </c>
      <c r="E2" s="8">
        <f xml:space="preserve"> SUM(Round35[[#This Row],[امتیاز نتیجه]:[امتیاز پاس گل]])</f>
        <v>6</v>
      </c>
    </row>
    <row r="3" spans="1:5" x14ac:dyDescent="0.25">
      <c r="A3" s="9">
        <v>18508</v>
      </c>
      <c r="B3" s="9">
        <v>5</v>
      </c>
      <c r="C3" s="9">
        <v>1</v>
      </c>
      <c r="D3" s="9">
        <v>0</v>
      </c>
      <c r="E3" s="8">
        <f xml:space="preserve"> SUM(Round35[[#This Row],[امتیاز نتیجه]:[امتیاز پاس گل]])</f>
        <v>6</v>
      </c>
    </row>
    <row r="4" spans="1:5" x14ac:dyDescent="0.25">
      <c r="A4" s="9">
        <v>2</v>
      </c>
      <c r="B4" s="9">
        <v>5</v>
      </c>
      <c r="C4" s="9">
        <v>1</v>
      </c>
      <c r="D4" s="9">
        <v>0</v>
      </c>
      <c r="E4" s="8">
        <f xml:space="preserve"> SUM(Round35[[#This Row],[امتیاز نتیجه]:[امتیاز پاس گل]])</f>
        <v>6</v>
      </c>
    </row>
    <row r="5" spans="1:5" x14ac:dyDescent="0.25">
      <c r="A5" s="9">
        <v>21822</v>
      </c>
      <c r="B5" s="9">
        <v>5</v>
      </c>
      <c r="C5" s="9">
        <v>1</v>
      </c>
      <c r="D5" s="9">
        <v>0</v>
      </c>
      <c r="E5" s="8">
        <f xml:space="preserve"> SUM(Round35[[#This Row],[امتیاز نتیجه]:[امتیاز پاس گل]])</f>
        <v>6</v>
      </c>
    </row>
    <row r="6" spans="1:5" x14ac:dyDescent="0.25">
      <c r="A6" s="9">
        <v>29560</v>
      </c>
      <c r="B6" s="9">
        <v>5</v>
      </c>
      <c r="C6" s="9">
        <v>1</v>
      </c>
      <c r="D6" s="9">
        <v>0</v>
      </c>
      <c r="E6" s="8">
        <f xml:space="preserve"> SUM(Round35[[#This Row],[امتیاز نتیجه]:[امتیاز پاس گل]])</f>
        <v>6</v>
      </c>
    </row>
    <row r="7" spans="1:5" x14ac:dyDescent="0.25">
      <c r="A7" s="9">
        <v>26298</v>
      </c>
      <c r="B7" s="9">
        <v>5</v>
      </c>
      <c r="C7" s="9">
        <v>1</v>
      </c>
      <c r="D7" s="9">
        <v>0</v>
      </c>
      <c r="E7" s="8">
        <f xml:space="preserve"> SUM(Round35[[#This Row],[امتیاز نتیجه]:[امتیاز پاس گل]])</f>
        <v>6</v>
      </c>
    </row>
    <row r="8" spans="1:5" x14ac:dyDescent="0.25">
      <c r="A8" s="9">
        <v>29687</v>
      </c>
      <c r="B8" s="9">
        <v>5</v>
      </c>
      <c r="C8" s="9">
        <v>1</v>
      </c>
      <c r="D8" s="9">
        <v>0</v>
      </c>
      <c r="E8" s="8">
        <f xml:space="preserve"> SUM(Round35[[#This Row],[امتیاز نتیجه]:[امتیاز پاس گل]])</f>
        <v>6</v>
      </c>
    </row>
    <row r="9" spans="1:5" x14ac:dyDescent="0.25">
      <c r="A9" s="9">
        <v>29800</v>
      </c>
      <c r="B9" s="9">
        <v>5</v>
      </c>
      <c r="C9" s="9">
        <v>0</v>
      </c>
      <c r="D9" s="9">
        <v>0</v>
      </c>
      <c r="E9" s="8">
        <f xml:space="preserve"> SUM(Round35[[#This Row],[امتیاز نتیجه]:[امتیاز پاس گل]])</f>
        <v>5</v>
      </c>
    </row>
    <row r="10" spans="1:5" x14ac:dyDescent="0.25">
      <c r="A10" s="9">
        <v>3564</v>
      </c>
      <c r="B10" s="9">
        <v>3</v>
      </c>
      <c r="C10" s="9">
        <v>1</v>
      </c>
      <c r="D10" s="9">
        <v>0</v>
      </c>
      <c r="E10" s="8">
        <f xml:space="preserve"> SUM(Round35[[#This Row],[امتیاز نتیجه]:[امتیاز پاس گل]])</f>
        <v>4</v>
      </c>
    </row>
    <row r="11" spans="1:5" x14ac:dyDescent="0.25">
      <c r="A11" s="9">
        <v>29632</v>
      </c>
      <c r="B11" s="9">
        <v>3</v>
      </c>
      <c r="C11" s="9">
        <v>0</v>
      </c>
      <c r="D11" s="9">
        <v>0</v>
      </c>
      <c r="E11" s="8">
        <f xml:space="preserve"> SUM(Round35[[#This Row],[امتیاز نتیجه]:[امتیاز پاس گل]])</f>
        <v>3</v>
      </c>
    </row>
    <row r="12" spans="1:5" x14ac:dyDescent="0.25">
      <c r="A12" s="9">
        <v>8946</v>
      </c>
      <c r="B12" s="9">
        <v>3</v>
      </c>
      <c r="C12" s="9">
        <v>0</v>
      </c>
      <c r="D12" s="9">
        <v>0</v>
      </c>
      <c r="E12" s="8">
        <f xml:space="preserve"> SUM(Round35[[#This Row],[امتیاز نتیجه]:[امتیاز پاس گل]])</f>
        <v>3</v>
      </c>
    </row>
    <row r="13" spans="1:5" x14ac:dyDescent="0.25">
      <c r="A13" s="9">
        <v>5914</v>
      </c>
      <c r="B13" s="9">
        <v>1</v>
      </c>
      <c r="C13" s="9">
        <v>1</v>
      </c>
      <c r="D13" s="9">
        <v>0</v>
      </c>
      <c r="E13" s="8">
        <f xml:space="preserve"> SUM(Round35[[#This Row],[امتیاز نتیجه]:[امتیاز پاس گل]])</f>
        <v>2</v>
      </c>
    </row>
    <row r="14" spans="1:5" x14ac:dyDescent="0.25">
      <c r="A14" s="9">
        <v>22881</v>
      </c>
      <c r="B14" s="9">
        <v>1</v>
      </c>
      <c r="C14" s="9">
        <v>1</v>
      </c>
      <c r="D14" s="9">
        <v>0</v>
      </c>
      <c r="E14" s="8">
        <f xml:space="preserve"> SUM(Round35[[#This Row],[امتیاز نتیجه]:[امتیاز پاس گل]])</f>
        <v>2</v>
      </c>
    </row>
    <row r="15" spans="1:5" x14ac:dyDescent="0.25">
      <c r="A15" s="9">
        <v>26482</v>
      </c>
      <c r="B15" s="9">
        <v>1</v>
      </c>
      <c r="C15" s="9">
        <v>1</v>
      </c>
      <c r="D15" s="9">
        <v>0</v>
      </c>
      <c r="E15" s="8">
        <f xml:space="preserve"> SUM(Round35[[#This Row],[امتیاز نتیجه]:[امتیاز پاس گل]])</f>
        <v>2</v>
      </c>
    </row>
    <row r="16" spans="1:5" x14ac:dyDescent="0.25">
      <c r="A16" s="9">
        <v>29782</v>
      </c>
      <c r="B16" s="9">
        <v>1</v>
      </c>
      <c r="C16" s="9">
        <v>1</v>
      </c>
      <c r="D16" s="9">
        <v>0</v>
      </c>
      <c r="E16" s="8">
        <f xml:space="preserve"> SUM(Round35[[#This Row],[امتیاز نتیجه]:[امتیاز پاس گل]])</f>
        <v>2</v>
      </c>
    </row>
    <row r="17" spans="1:5" x14ac:dyDescent="0.25">
      <c r="A17" s="9">
        <v>29724</v>
      </c>
      <c r="B17" s="9">
        <v>1</v>
      </c>
      <c r="C17" s="9">
        <v>0</v>
      </c>
      <c r="D17" s="9">
        <v>0</v>
      </c>
      <c r="E17" s="8">
        <f xml:space="preserve"> SUM(Round35[[#This Row],[امتیاز نتیجه]:[امتیاز پاس گل]])</f>
        <v>1</v>
      </c>
    </row>
    <row r="18" spans="1:5" x14ac:dyDescent="0.25">
      <c r="A18" s="9">
        <v>1912</v>
      </c>
      <c r="B18" s="9">
        <v>1</v>
      </c>
      <c r="C18" s="9">
        <v>0</v>
      </c>
      <c r="D18" s="9">
        <v>0</v>
      </c>
      <c r="E18" s="8">
        <f xml:space="preserve"> SUM(Round35[[#This Row],[امتیاز نتیجه]:[امتیاز پاس گل]])</f>
        <v>1</v>
      </c>
    </row>
    <row r="19" spans="1:5" x14ac:dyDescent="0.25">
      <c r="A19" s="9">
        <v>29611</v>
      </c>
      <c r="B19" s="9">
        <v>1</v>
      </c>
      <c r="C19" s="9">
        <v>0</v>
      </c>
      <c r="D19" s="9">
        <v>0</v>
      </c>
      <c r="E19" s="8">
        <f xml:space="preserve"> SUM(Round35[[#This Row],[امتیاز نتیجه]:[امتیاز پاس گل]])</f>
        <v>1</v>
      </c>
    </row>
    <row r="20" spans="1:5" x14ac:dyDescent="0.25">
      <c r="A20" s="9">
        <v>22089</v>
      </c>
      <c r="B20" s="9">
        <v>1</v>
      </c>
      <c r="C20" s="9">
        <v>0</v>
      </c>
      <c r="D20" s="9">
        <v>0</v>
      </c>
      <c r="E20" s="8">
        <f xml:space="preserve"> SUM(Round35[[#This Row],[امتیاز نتیجه]:[امتیاز پاس گل]])</f>
        <v>1</v>
      </c>
    </row>
    <row r="21" spans="1:5" x14ac:dyDescent="0.25">
      <c r="A21" s="9">
        <v>29490</v>
      </c>
      <c r="B21" s="9">
        <v>1</v>
      </c>
      <c r="C21" s="9">
        <v>0</v>
      </c>
      <c r="D21" s="9">
        <v>0</v>
      </c>
      <c r="E21" s="8">
        <f xml:space="preserve"> SUM(Round35[[#This Row],[امتیاز نتیجه]:[امتیاز پاس گل]])</f>
        <v>1</v>
      </c>
    </row>
    <row r="22" spans="1:5" x14ac:dyDescent="0.25">
      <c r="A22" s="9">
        <v>24786</v>
      </c>
      <c r="B22" s="9">
        <v>1</v>
      </c>
      <c r="C22" s="9">
        <v>0</v>
      </c>
      <c r="D22" s="9">
        <v>0</v>
      </c>
      <c r="E22" s="8">
        <f xml:space="preserve"> SUM(Round35[[#This Row],[امتیاز نتیجه]:[امتیاز پاس گل]])</f>
        <v>1</v>
      </c>
    </row>
    <row r="23" spans="1:5" x14ac:dyDescent="0.25">
      <c r="A23" s="9">
        <v>27857</v>
      </c>
      <c r="B23" s="9">
        <v>1</v>
      </c>
      <c r="C23" s="9">
        <v>0</v>
      </c>
      <c r="D23" s="9">
        <v>0</v>
      </c>
      <c r="E23" s="8">
        <f xml:space="preserve"> SUM(Round35[[#This Row],[امتیاز نتیجه]:[امتیاز پاس گل]])</f>
        <v>1</v>
      </c>
    </row>
    <row r="24" spans="1:5" x14ac:dyDescent="0.25">
      <c r="A24" s="9">
        <v>11745</v>
      </c>
      <c r="B24" s="9">
        <v>1</v>
      </c>
      <c r="C24" s="9">
        <v>0</v>
      </c>
      <c r="D24" s="9">
        <v>0</v>
      </c>
      <c r="E24" s="8">
        <f xml:space="preserve"> SUM(Round35[[#This Row],[امتیاز نتیجه]:[امتیاز پاس گل]])</f>
        <v>1</v>
      </c>
    </row>
    <row r="25" spans="1:5" x14ac:dyDescent="0.25">
      <c r="A25" s="9">
        <v>29536</v>
      </c>
      <c r="B25" s="9">
        <v>0</v>
      </c>
      <c r="C25" s="9">
        <v>1</v>
      </c>
      <c r="D25" s="9">
        <v>0</v>
      </c>
      <c r="E25" s="8">
        <f xml:space="preserve"> SUM(Round35[[#This Row],[امتیاز نتیجه]:[امتیاز پاس گل]])</f>
        <v>1</v>
      </c>
    </row>
    <row r="26" spans="1:5" x14ac:dyDescent="0.25">
      <c r="A26" s="9">
        <v>10127</v>
      </c>
      <c r="B26" s="9">
        <v>1</v>
      </c>
      <c r="C26" s="9">
        <v>0</v>
      </c>
      <c r="D26" s="9">
        <v>0</v>
      </c>
      <c r="E26" s="8">
        <f xml:space="preserve"> SUM(Round35[[#This Row],[امتیاز نتیجه]:[امتیاز پاس گل]])</f>
        <v>1</v>
      </c>
    </row>
    <row r="27" spans="1:5" x14ac:dyDescent="0.25">
      <c r="A27" s="9">
        <v>27427</v>
      </c>
      <c r="B27" s="9">
        <v>1</v>
      </c>
      <c r="C27" s="9">
        <v>0</v>
      </c>
      <c r="D27" s="9">
        <v>0</v>
      </c>
      <c r="E27" s="8">
        <f xml:space="preserve"> SUM(Round35[[#This Row],[امتیاز نتیجه]:[امتیاز پاس گل]])</f>
        <v>1</v>
      </c>
    </row>
    <row r="28" spans="1:5" x14ac:dyDescent="0.25">
      <c r="A28" s="9">
        <v>29640</v>
      </c>
      <c r="B28" s="9">
        <v>0</v>
      </c>
      <c r="C28" s="9">
        <v>1</v>
      </c>
      <c r="D28" s="9">
        <v>0</v>
      </c>
      <c r="E28" s="8">
        <f xml:space="preserve"> SUM(Round35[[#This Row],[امتیاز نتیجه]:[امتیاز پاس گل]])</f>
        <v>1</v>
      </c>
    </row>
    <row r="29" spans="1:5" x14ac:dyDescent="0.25">
      <c r="A29" s="9">
        <v>29446</v>
      </c>
      <c r="B29" s="9">
        <v>0</v>
      </c>
      <c r="C29" s="9">
        <v>0</v>
      </c>
      <c r="D29" s="9">
        <v>0</v>
      </c>
      <c r="E29" s="8">
        <f xml:space="preserve"> SUM(Round35[[#This Row],[امتیاز نتیجه]:[امتیاز پاس گل]])</f>
        <v>0</v>
      </c>
    </row>
    <row r="30" spans="1:5" x14ac:dyDescent="0.25">
      <c r="A30" s="9">
        <v>6557</v>
      </c>
      <c r="B30" s="9">
        <v>0</v>
      </c>
      <c r="C30" s="9">
        <v>0</v>
      </c>
      <c r="D30" s="9">
        <v>0</v>
      </c>
      <c r="E30" s="8">
        <f xml:space="preserve"> SUM(Round35[[#This Row],[امتیاز نتیجه]:[امتیاز پاس گل]])</f>
        <v>0</v>
      </c>
    </row>
    <row r="31" spans="1:5" x14ac:dyDescent="0.25">
      <c r="A31" s="9">
        <v>29631</v>
      </c>
      <c r="B31" s="9">
        <v>0</v>
      </c>
      <c r="C31" s="9">
        <v>0</v>
      </c>
      <c r="D31" s="9">
        <v>0</v>
      </c>
      <c r="E31" s="8">
        <f xml:space="preserve"> SUM(Round35[[#This Row],[امتیاز نتیجه]:[امتیاز پاس گل]])</f>
        <v>0</v>
      </c>
    </row>
    <row r="32" spans="1:5" ht="22.5" thickBot="1" x14ac:dyDescent="0.3">
      <c r="A32" s="9">
        <v>29823</v>
      </c>
      <c r="B32" s="9">
        <v>0</v>
      </c>
      <c r="C32" s="9">
        <v>0</v>
      </c>
      <c r="D32" s="9">
        <v>0</v>
      </c>
      <c r="E32" s="8">
        <f xml:space="preserve"> SUM(Round35[[#This Row],[امتیاز نتیجه]:[امتیاز پاس گل]])</f>
        <v>0</v>
      </c>
    </row>
    <row r="33" spans="1:5" ht="22.5" thickTop="1" x14ac:dyDescent="0.25">
      <c r="A33" s="14" t="s">
        <v>189</v>
      </c>
      <c r="B33" s="15"/>
      <c r="C33" s="15"/>
      <c r="D33" s="15"/>
      <c r="E33" s="13">
        <f>SUBTOTAL(101,'دور 35'!$E$2:$E$21)</f>
        <v>3.5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1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29687</v>
      </c>
      <c r="B2" s="7">
        <v>5</v>
      </c>
      <c r="C2" s="7">
        <v>1</v>
      </c>
      <c r="D2" s="7">
        <v>0</v>
      </c>
      <c r="E2" s="8">
        <f xml:space="preserve"> SUM(Round36[[#This Row],[امتیاز نتیجه]:[امتیاز پاس گل]])</f>
        <v>6</v>
      </c>
    </row>
    <row r="3" spans="1:5" x14ac:dyDescent="0.25">
      <c r="A3" s="9">
        <v>29446</v>
      </c>
      <c r="B3" s="9">
        <v>3</v>
      </c>
      <c r="C3" s="9">
        <v>0</v>
      </c>
      <c r="D3" s="9">
        <v>1</v>
      </c>
      <c r="E3" s="8">
        <f xml:space="preserve"> SUM(Round36[[#This Row],[امتیاز نتیجه]:[امتیاز پاس گل]])</f>
        <v>4</v>
      </c>
    </row>
    <row r="4" spans="1:5" x14ac:dyDescent="0.25">
      <c r="A4" s="9">
        <v>8946</v>
      </c>
      <c r="B4" s="9">
        <v>3</v>
      </c>
      <c r="C4" s="9">
        <v>0</v>
      </c>
      <c r="D4" s="9">
        <v>1</v>
      </c>
      <c r="E4" s="8">
        <f xml:space="preserve"> SUM(Round36[[#This Row],[امتیاز نتیجه]:[امتیاز پاس گل]])</f>
        <v>4</v>
      </c>
    </row>
    <row r="5" spans="1:5" x14ac:dyDescent="0.25">
      <c r="A5" s="9">
        <v>26298</v>
      </c>
      <c r="B5" s="9">
        <v>3</v>
      </c>
      <c r="C5" s="9">
        <v>0</v>
      </c>
      <c r="D5" s="9">
        <v>0</v>
      </c>
      <c r="E5" s="8">
        <f xml:space="preserve"> SUM(Round36[[#This Row],[امتیاز نتیجه]:[امتیاز پاس گل]])</f>
        <v>3</v>
      </c>
    </row>
    <row r="6" spans="1:5" x14ac:dyDescent="0.25">
      <c r="A6" s="9">
        <v>29560</v>
      </c>
      <c r="B6" s="9">
        <v>1</v>
      </c>
      <c r="C6" s="9">
        <v>1</v>
      </c>
      <c r="D6" s="9">
        <v>0</v>
      </c>
      <c r="E6" s="8">
        <f xml:space="preserve"> SUM(Round36[[#This Row],[امتیاز نتیجه]:[امتیاز پاس گل]])</f>
        <v>2</v>
      </c>
    </row>
    <row r="7" spans="1:5" x14ac:dyDescent="0.25">
      <c r="A7" s="9">
        <v>22881</v>
      </c>
      <c r="B7" s="9">
        <v>1</v>
      </c>
      <c r="C7" s="9">
        <v>1</v>
      </c>
      <c r="D7" s="9">
        <v>0</v>
      </c>
      <c r="E7" s="8">
        <f xml:space="preserve"> SUM(Round36[[#This Row],[امتیاز نتیجه]:[امتیاز پاس گل]])</f>
        <v>2</v>
      </c>
    </row>
    <row r="8" spans="1:5" x14ac:dyDescent="0.25">
      <c r="A8" s="9">
        <v>29611</v>
      </c>
      <c r="B8" s="9">
        <v>1</v>
      </c>
      <c r="C8" s="9">
        <v>1</v>
      </c>
      <c r="D8" s="9">
        <v>0</v>
      </c>
      <c r="E8" s="8">
        <f xml:space="preserve"> SUM(Round36[[#This Row],[امتیاز نتیجه]:[امتیاز پاس گل]])</f>
        <v>2</v>
      </c>
    </row>
    <row r="9" spans="1:5" x14ac:dyDescent="0.25">
      <c r="A9" s="9">
        <v>29490</v>
      </c>
      <c r="B9" s="9">
        <v>1</v>
      </c>
      <c r="C9" s="9">
        <v>1</v>
      </c>
      <c r="D9" s="9">
        <v>0</v>
      </c>
      <c r="E9" s="8">
        <f xml:space="preserve"> SUM(Round36[[#This Row],[امتیاز نتیجه]:[امتیاز پاس گل]])</f>
        <v>2</v>
      </c>
    </row>
    <row r="10" spans="1:5" x14ac:dyDescent="0.25">
      <c r="A10" s="9">
        <v>27054</v>
      </c>
      <c r="B10" s="9">
        <v>1</v>
      </c>
      <c r="C10" s="9">
        <v>1</v>
      </c>
      <c r="D10" s="9">
        <v>0</v>
      </c>
      <c r="E10" s="8">
        <f xml:space="preserve"> SUM(Round36[[#This Row],[امتیاز نتیجه]:[امتیاز پاس گل]])</f>
        <v>2</v>
      </c>
    </row>
    <row r="11" spans="1:5" x14ac:dyDescent="0.25">
      <c r="A11" s="9">
        <v>2</v>
      </c>
      <c r="B11" s="9">
        <v>1</v>
      </c>
      <c r="C11" s="9">
        <v>1</v>
      </c>
      <c r="D11" s="9">
        <v>0</v>
      </c>
      <c r="E11" s="8">
        <f xml:space="preserve"> SUM(Round36[[#This Row],[امتیاز نتیجه]:[امتیاز پاس گل]])</f>
        <v>2</v>
      </c>
    </row>
    <row r="12" spans="1:5" x14ac:dyDescent="0.25">
      <c r="A12" s="9">
        <v>29800</v>
      </c>
      <c r="B12" s="9">
        <v>1</v>
      </c>
      <c r="C12" s="9">
        <v>1</v>
      </c>
      <c r="D12" s="9">
        <v>0</v>
      </c>
      <c r="E12" s="8">
        <f xml:space="preserve"> SUM(Round36[[#This Row],[امتیاز نتیجه]:[امتیاز پاس گل]])</f>
        <v>2</v>
      </c>
    </row>
    <row r="13" spans="1:5" x14ac:dyDescent="0.25">
      <c r="A13" s="9">
        <v>10809</v>
      </c>
      <c r="B13" s="9">
        <v>1</v>
      </c>
      <c r="C13" s="9">
        <v>1</v>
      </c>
      <c r="D13" s="9">
        <v>0</v>
      </c>
      <c r="E13" s="8">
        <f xml:space="preserve"> SUM(Round36[[#This Row],[امتیاز نتیجه]:[امتیاز پاس گل]])</f>
        <v>2</v>
      </c>
    </row>
    <row r="14" spans="1:5" x14ac:dyDescent="0.25">
      <c r="A14" s="9">
        <v>19364</v>
      </c>
      <c r="B14" s="9">
        <v>1</v>
      </c>
      <c r="C14" s="9">
        <v>1</v>
      </c>
      <c r="D14" s="9">
        <v>0</v>
      </c>
      <c r="E14" s="8">
        <f xml:space="preserve"> SUM(Round36[[#This Row],[امتیاز نتیجه]:[امتیاز پاس گل]])</f>
        <v>2</v>
      </c>
    </row>
    <row r="15" spans="1:5" x14ac:dyDescent="0.25">
      <c r="A15" s="9">
        <v>28535</v>
      </c>
      <c r="B15" s="9">
        <v>1</v>
      </c>
      <c r="C15" s="9">
        <v>1</v>
      </c>
      <c r="D15" s="9">
        <v>0</v>
      </c>
      <c r="E15" s="8">
        <f xml:space="preserve"> SUM(Round36[[#This Row],[امتیاز نتیجه]:[امتیاز پاس گل]])</f>
        <v>2</v>
      </c>
    </row>
    <row r="16" spans="1:5" x14ac:dyDescent="0.25">
      <c r="A16" s="9">
        <v>29566</v>
      </c>
      <c r="B16" s="9">
        <v>1</v>
      </c>
      <c r="C16" s="9">
        <v>0</v>
      </c>
      <c r="D16" s="9">
        <v>1</v>
      </c>
      <c r="E16" s="8">
        <f xml:space="preserve"> SUM(Round36[[#This Row],[امتیاز نتیجه]:[امتیاز پاس گل]])</f>
        <v>2</v>
      </c>
    </row>
    <row r="17" spans="1:5" x14ac:dyDescent="0.25">
      <c r="A17" s="9">
        <v>27427</v>
      </c>
      <c r="B17" s="9">
        <v>1</v>
      </c>
      <c r="C17" s="9">
        <v>1</v>
      </c>
      <c r="D17" s="9">
        <v>0</v>
      </c>
      <c r="E17" s="8">
        <f xml:space="preserve"> SUM(Round36[[#This Row],[امتیاز نتیجه]:[امتیاز پاس گل]])</f>
        <v>2</v>
      </c>
    </row>
    <row r="18" spans="1:5" x14ac:dyDescent="0.25">
      <c r="A18" s="9">
        <v>3564</v>
      </c>
      <c r="B18" s="9">
        <v>1</v>
      </c>
      <c r="C18" s="9">
        <v>1</v>
      </c>
      <c r="D18" s="9">
        <v>0</v>
      </c>
      <c r="E18" s="8">
        <f xml:space="preserve"> SUM(Round36[[#This Row],[امتیاز نتیجه]:[امتیاز پاس گل]])</f>
        <v>2</v>
      </c>
    </row>
    <row r="19" spans="1:5" x14ac:dyDescent="0.25">
      <c r="A19" s="9">
        <v>1912</v>
      </c>
      <c r="B19" s="9">
        <v>1</v>
      </c>
      <c r="C19" s="9">
        <v>0</v>
      </c>
      <c r="D19" s="9">
        <v>0</v>
      </c>
      <c r="E19" s="8">
        <f xml:space="preserve"> SUM(Round36[[#This Row],[امتیاز نتیجه]:[امتیاز پاس گل]])</f>
        <v>1</v>
      </c>
    </row>
    <row r="20" spans="1:5" x14ac:dyDescent="0.25">
      <c r="A20" s="9">
        <v>18508</v>
      </c>
      <c r="B20" s="9">
        <v>1</v>
      </c>
      <c r="C20" s="9">
        <v>0</v>
      </c>
      <c r="D20" s="9">
        <v>0</v>
      </c>
      <c r="E20" s="8">
        <f xml:space="preserve"> SUM(Round36[[#This Row],[امتیاز نتیجه]:[امتیاز پاس گل]])</f>
        <v>1</v>
      </c>
    </row>
    <row r="21" spans="1:5" x14ac:dyDescent="0.25">
      <c r="A21" s="9">
        <v>29631</v>
      </c>
      <c r="B21" s="9">
        <v>1</v>
      </c>
      <c r="C21" s="9">
        <v>0</v>
      </c>
      <c r="D21" s="9">
        <v>0</v>
      </c>
      <c r="E21" s="8">
        <f xml:space="preserve"> SUM(Round36[[#This Row],[امتیاز نتیجه]:[امتیاز پاس گل]])</f>
        <v>1</v>
      </c>
    </row>
    <row r="22" spans="1:5" x14ac:dyDescent="0.25">
      <c r="A22" s="9">
        <v>29640</v>
      </c>
      <c r="B22" s="9">
        <v>1</v>
      </c>
      <c r="C22" s="9">
        <v>0</v>
      </c>
      <c r="D22" s="9">
        <v>0</v>
      </c>
      <c r="E22" s="8">
        <f xml:space="preserve"> SUM(Round36[[#This Row],[امتیاز نتیجه]:[امتیاز پاس گل]])</f>
        <v>1</v>
      </c>
    </row>
    <row r="23" spans="1:5" x14ac:dyDescent="0.25">
      <c r="A23" s="9">
        <v>29536</v>
      </c>
      <c r="B23" s="9">
        <v>1</v>
      </c>
      <c r="C23" s="9">
        <v>0</v>
      </c>
      <c r="D23" s="9">
        <v>0</v>
      </c>
      <c r="E23" s="8">
        <f xml:space="preserve"> SUM(Round36[[#This Row],[امتیاز نتیجه]:[امتیاز پاس گل]])</f>
        <v>1</v>
      </c>
    </row>
    <row r="24" spans="1:5" x14ac:dyDescent="0.25">
      <c r="A24" s="9">
        <v>27857</v>
      </c>
      <c r="B24" s="9">
        <v>1</v>
      </c>
      <c r="C24" s="9">
        <v>0</v>
      </c>
      <c r="D24" s="9">
        <v>0</v>
      </c>
      <c r="E24" s="8">
        <f xml:space="preserve"> SUM(Round36[[#This Row],[امتیاز نتیجه]:[امتیاز پاس گل]])</f>
        <v>1</v>
      </c>
    </row>
    <row r="25" spans="1:5" x14ac:dyDescent="0.25">
      <c r="A25" s="9">
        <v>6557</v>
      </c>
      <c r="B25" s="9">
        <v>1</v>
      </c>
      <c r="C25" s="9">
        <v>0</v>
      </c>
      <c r="D25" s="9">
        <v>0</v>
      </c>
      <c r="E25" s="8">
        <f xml:space="preserve"> SUM(Round36[[#This Row],[امتیاز نتیجه]:[امتیاز پاس گل]])</f>
        <v>1</v>
      </c>
    </row>
    <row r="26" spans="1:5" x14ac:dyDescent="0.25">
      <c r="A26" s="9">
        <v>26482</v>
      </c>
      <c r="B26" s="9">
        <v>1</v>
      </c>
      <c r="C26" s="9">
        <v>0</v>
      </c>
      <c r="D26" s="9">
        <v>0</v>
      </c>
      <c r="E26" s="8">
        <f xml:space="preserve"> SUM(Round36[[#This Row],[امتیاز نتیجه]:[امتیاز پاس گل]])</f>
        <v>1</v>
      </c>
    </row>
    <row r="27" spans="1:5" x14ac:dyDescent="0.25">
      <c r="A27" s="9">
        <v>24786</v>
      </c>
      <c r="B27" s="9">
        <v>1</v>
      </c>
      <c r="C27" s="9">
        <v>0</v>
      </c>
      <c r="D27" s="9">
        <v>0</v>
      </c>
      <c r="E27" s="8">
        <f xml:space="preserve"> SUM(Round36[[#This Row],[امتیاز نتیجه]:[امتیاز پاس گل]])</f>
        <v>1</v>
      </c>
    </row>
    <row r="28" spans="1:5" x14ac:dyDescent="0.25">
      <c r="A28" s="9">
        <v>22089</v>
      </c>
      <c r="B28" s="9">
        <v>1</v>
      </c>
      <c r="C28" s="9">
        <v>0</v>
      </c>
      <c r="D28" s="9">
        <v>0</v>
      </c>
      <c r="E28" s="8">
        <f xml:space="preserve"> SUM(Round36[[#This Row],[امتیاز نتیجه]:[امتیاز پاس گل]])</f>
        <v>1</v>
      </c>
    </row>
    <row r="29" spans="1:5" x14ac:dyDescent="0.25">
      <c r="A29" s="9">
        <v>29782</v>
      </c>
      <c r="B29" s="9">
        <v>1</v>
      </c>
      <c r="C29" s="9">
        <v>0</v>
      </c>
      <c r="D29" s="9">
        <v>0</v>
      </c>
      <c r="E29" s="8">
        <f xml:space="preserve"> SUM(Round36[[#This Row],[امتیاز نتیجه]:[امتیاز پاس گل]])</f>
        <v>1</v>
      </c>
    </row>
    <row r="30" spans="1:5" ht="22.5" thickBot="1" x14ac:dyDescent="0.3">
      <c r="A30" s="9">
        <v>29823</v>
      </c>
      <c r="B30" s="9">
        <v>0</v>
      </c>
      <c r="C30" s="9">
        <v>0</v>
      </c>
      <c r="D30" s="9">
        <v>0</v>
      </c>
      <c r="E30" s="8">
        <f xml:space="preserve"> SUM(Round36[[#This Row],[امتیاز نتیجه]:[امتیاز پاس گل]])</f>
        <v>0</v>
      </c>
    </row>
    <row r="31" spans="1:5" ht="22.5" thickTop="1" x14ac:dyDescent="0.25">
      <c r="A31" s="14" t="s">
        <v>189</v>
      </c>
      <c r="B31" s="15"/>
      <c r="C31" s="15"/>
      <c r="D31" s="15"/>
      <c r="E31" s="13">
        <f>SUBTOTAL(101,'دور 36'!$E$2:$E$21)</f>
        <v>2.2999999999999998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22089</v>
      </c>
      <c r="B2" s="7">
        <v>5</v>
      </c>
      <c r="C2" s="7">
        <v>1</v>
      </c>
      <c r="D2" s="7">
        <v>1</v>
      </c>
      <c r="E2" s="8">
        <f xml:space="preserve"> SUM(Round37[[#This Row],[امتیاز نتیجه]:[امتیاز پاس گل]])</f>
        <v>7</v>
      </c>
    </row>
    <row r="3" spans="1:5" x14ac:dyDescent="0.25">
      <c r="A3" s="9">
        <v>2</v>
      </c>
      <c r="B3" s="9">
        <v>5</v>
      </c>
      <c r="C3" s="9">
        <v>1</v>
      </c>
      <c r="D3" s="9">
        <v>0</v>
      </c>
      <c r="E3" s="8">
        <f xml:space="preserve"> SUM(Round37[[#This Row],[امتیاز نتیجه]:[امتیاز پاس گل]])</f>
        <v>6</v>
      </c>
    </row>
    <row r="4" spans="1:5" x14ac:dyDescent="0.25">
      <c r="A4" s="9">
        <v>29782</v>
      </c>
      <c r="B4" s="9">
        <v>5</v>
      </c>
      <c r="C4" s="9">
        <v>0</v>
      </c>
      <c r="D4" s="9">
        <v>1</v>
      </c>
      <c r="E4" s="8">
        <f xml:space="preserve"> SUM(Round37[[#This Row],[امتیاز نتیجه]:[امتیاز پاس گل]])</f>
        <v>6</v>
      </c>
    </row>
    <row r="5" spans="1:5" x14ac:dyDescent="0.25">
      <c r="A5" s="9">
        <v>18508</v>
      </c>
      <c r="B5" s="9">
        <v>3</v>
      </c>
      <c r="C5" s="9">
        <v>1</v>
      </c>
      <c r="D5" s="9">
        <v>1</v>
      </c>
      <c r="E5" s="8">
        <f xml:space="preserve"> SUM(Round37[[#This Row],[امتیاز نتیجه]:[امتیاز پاس گل]])</f>
        <v>5</v>
      </c>
    </row>
    <row r="6" spans="1:5" x14ac:dyDescent="0.25">
      <c r="A6" s="9">
        <v>27427</v>
      </c>
      <c r="B6" s="9">
        <v>5</v>
      </c>
      <c r="C6" s="9">
        <v>0</v>
      </c>
      <c r="D6" s="9">
        <v>0</v>
      </c>
      <c r="E6" s="8">
        <f xml:space="preserve"> SUM(Round37[[#This Row],[امتیاز نتیجه]:[امتیاز پاس گل]])</f>
        <v>5</v>
      </c>
    </row>
    <row r="7" spans="1:5" x14ac:dyDescent="0.25">
      <c r="A7" s="9">
        <v>29800</v>
      </c>
      <c r="B7" s="9">
        <v>3</v>
      </c>
      <c r="C7" s="9">
        <v>1</v>
      </c>
      <c r="D7" s="9">
        <v>0</v>
      </c>
      <c r="E7" s="8">
        <f xml:space="preserve"> SUM(Round37[[#This Row],[امتیاز نتیجه]:[امتیاز پاس گل]])</f>
        <v>4</v>
      </c>
    </row>
    <row r="8" spans="1:5" x14ac:dyDescent="0.25">
      <c r="A8" s="9">
        <v>29687</v>
      </c>
      <c r="B8" s="9">
        <v>3</v>
      </c>
      <c r="C8" s="9">
        <v>0</v>
      </c>
      <c r="D8" s="9">
        <v>1</v>
      </c>
      <c r="E8" s="8">
        <f xml:space="preserve"> SUM(Round37[[#This Row],[امتیاز نتیجه]:[امتیاز پاس گل]])</f>
        <v>4</v>
      </c>
    </row>
    <row r="9" spans="1:5" x14ac:dyDescent="0.25">
      <c r="A9" s="9">
        <v>1912</v>
      </c>
      <c r="B9" s="9">
        <v>3</v>
      </c>
      <c r="C9" s="9">
        <v>0</v>
      </c>
      <c r="D9" s="9">
        <v>0</v>
      </c>
      <c r="E9" s="8">
        <f xml:space="preserve"> SUM(Round37[[#This Row],[امتیاز نتیجه]:[امتیاز پاس گل]])</f>
        <v>3</v>
      </c>
    </row>
    <row r="10" spans="1:5" x14ac:dyDescent="0.25">
      <c r="A10" s="9">
        <v>26482</v>
      </c>
      <c r="B10" s="9">
        <v>3</v>
      </c>
      <c r="C10" s="9">
        <v>0</v>
      </c>
      <c r="D10" s="9">
        <v>0</v>
      </c>
      <c r="E10" s="8">
        <f xml:space="preserve"> SUM(Round37[[#This Row],[امتیاز نتیجه]:[امتیاز پاس گل]])</f>
        <v>3</v>
      </c>
    </row>
    <row r="11" spans="1:5" x14ac:dyDescent="0.25">
      <c r="A11" s="9">
        <v>29490</v>
      </c>
      <c r="B11" s="9">
        <v>3</v>
      </c>
      <c r="C11" s="9">
        <v>0</v>
      </c>
      <c r="D11" s="9">
        <v>0</v>
      </c>
      <c r="E11" s="8">
        <f xml:space="preserve"> SUM(Round37[[#This Row],[امتیاز نتیجه]:[امتیاز پاس گل]])</f>
        <v>3</v>
      </c>
    </row>
    <row r="12" spans="1:5" x14ac:dyDescent="0.25">
      <c r="A12" s="9">
        <v>29631</v>
      </c>
      <c r="B12" s="9">
        <v>1</v>
      </c>
      <c r="C12" s="9">
        <v>1</v>
      </c>
      <c r="D12" s="9">
        <v>1</v>
      </c>
      <c r="E12" s="8">
        <f xml:space="preserve"> SUM(Round37[[#This Row],[امتیاز نتیجه]:[امتیاز پاس گل]])</f>
        <v>3</v>
      </c>
    </row>
    <row r="13" spans="1:5" x14ac:dyDescent="0.25">
      <c r="A13" s="9">
        <v>29611</v>
      </c>
      <c r="B13" s="9">
        <v>3</v>
      </c>
      <c r="C13" s="9">
        <v>0</v>
      </c>
      <c r="D13" s="9">
        <v>0</v>
      </c>
      <c r="E13" s="8">
        <f xml:space="preserve"> SUM(Round37[[#This Row],[امتیاز نتیجه]:[امتیاز پاس گل]])</f>
        <v>3</v>
      </c>
    </row>
    <row r="14" spans="1:5" x14ac:dyDescent="0.25">
      <c r="A14" s="9">
        <v>25155</v>
      </c>
      <c r="B14" s="9">
        <v>1</v>
      </c>
      <c r="C14" s="9">
        <v>1</v>
      </c>
      <c r="D14" s="9">
        <v>0</v>
      </c>
      <c r="E14" s="8">
        <f xml:space="preserve"> SUM(Round37[[#This Row],[امتیاز نتیجه]:[امتیاز پاس گل]])</f>
        <v>2</v>
      </c>
    </row>
    <row r="15" spans="1:5" x14ac:dyDescent="0.25">
      <c r="A15" s="9">
        <v>27857</v>
      </c>
      <c r="B15" s="9">
        <v>1</v>
      </c>
      <c r="C15" s="9">
        <v>1</v>
      </c>
      <c r="D15" s="9">
        <v>0</v>
      </c>
      <c r="E15" s="8">
        <f xml:space="preserve"> SUM(Round37[[#This Row],[امتیاز نتیجه]:[امتیاز پاس گل]])</f>
        <v>2</v>
      </c>
    </row>
    <row r="16" spans="1:5" x14ac:dyDescent="0.25">
      <c r="A16" s="9">
        <v>19364</v>
      </c>
      <c r="B16" s="9">
        <v>1</v>
      </c>
      <c r="C16" s="9">
        <v>1</v>
      </c>
      <c r="D16" s="9">
        <v>0</v>
      </c>
      <c r="E16" s="8">
        <f xml:space="preserve"> SUM(Round37[[#This Row],[امتیاز نتیجه]:[امتیاز پاس گل]])</f>
        <v>2</v>
      </c>
    </row>
    <row r="17" spans="1:5" x14ac:dyDescent="0.25">
      <c r="A17" s="9">
        <v>8946</v>
      </c>
      <c r="B17" s="9">
        <v>1</v>
      </c>
      <c r="C17" s="9">
        <v>1</v>
      </c>
      <c r="D17" s="9">
        <v>0</v>
      </c>
      <c r="E17" s="8">
        <f xml:space="preserve"> SUM(Round37[[#This Row],[امتیاز نتیجه]:[امتیاز پاس گل]])</f>
        <v>2</v>
      </c>
    </row>
    <row r="18" spans="1:5" x14ac:dyDescent="0.25">
      <c r="A18" s="9">
        <v>29823</v>
      </c>
      <c r="B18" s="9">
        <v>1</v>
      </c>
      <c r="C18" s="9">
        <v>1</v>
      </c>
      <c r="D18" s="9">
        <v>0</v>
      </c>
      <c r="E18" s="8">
        <f xml:space="preserve"> SUM(Round37[[#This Row],[امتیاز نتیجه]:[امتیاز پاس گل]])</f>
        <v>2</v>
      </c>
    </row>
    <row r="19" spans="1:5" x14ac:dyDescent="0.25">
      <c r="A19" s="9">
        <v>6557</v>
      </c>
      <c r="B19" s="9">
        <v>1</v>
      </c>
      <c r="C19" s="9">
        <v>0</v>
      </c>
      <c r="D19" s="9">
        <v>0</v>
      </c>
      <c r="E19" s="8">
        <f xml:space="preserve"> SUM(Round37[[#This Row],[امتیاز نتیجه]:[امتیاز پاس گل]])</f>
        <v>1</v>
      </c>
    </row>
    <row r="20" spans="1:5" x14ac:dyDescent="0.25">
      <c r="A20" s="9">
        <v>28383</v>
      </c>
      <c r="B20" s="9">
        <v>1</v>
      </c>
      <c r="C20" s="9">
        <v>0</v>
      </c>
      <c r="D20" s="9">
        <v>0</v>
      </c>
      <c r="E20" s="8">
        <f xml:space="preserve"> SUM(Round37[[#This Row],[امتیاز نتیجه]:[امتیاز پاس گل]])</f>
        <v>1</v>
      </c>
    </row>
    <row r="21" spans="1:5" x14ac:dyDescent="0.25">
      <c r="A21" s="9">
        <v>26298</v>
      </c>
      <c r="B21" s="9">
        <v>1</v>
      </c>
      <c r="C21" s="9">
        <v>0</v>
      </c>
      <c r="D21" s="9">
        <v>0</v>
      </c>
      <c r="E21" s="8">
        <f xml:space="preserve"> SUM(Round37[[#This Row],[امتیاز نتیجه]:[امتیاز پاس گل]])</f>
        <v>1</v>
      </c>
    </row>
    <row r="22" spans="1:5" x14ac:dyDescent="0.25">
      <c r="A22" s="9">
        <v>12029</v>
      </c>
      <c r="B22" s="9">
        <v>1</v>
      </c>
      <c r="C22" s="9">
        <v>0</v>
      </c>
      <c r="D22" s="9">
        <v>0</v>
      </c>
      <c r="E22" s="8">
        <f xml:space="preserve"> SUM(Round37[[#This Row],[امتیاز نتیجه]:[امتیاز پاس گل]])</f>
        <v>1</v>
      </c>
    </row>
    <row r="23" spans="1:5" x14ac:dyDescent="0.25">
      <c r="A23" s="9">
        <v>29446</v>
      </c>
      <c r="B23" s="9">
        <v>1</v>
      </c>
      <c r="C23" s="9">
        <v>0</v>
      </c>
      <c r="D23" s="9">
        <v>0</v>
      </c>
      <c r="E23" s="8">
        <f xml:space="preserve"> SUM(Round37[[#This Row],[امتیاز نتیجه]:[امتیاز پاس گل]])</f>
        <v>1</v>
      </c>
    </row>
    <row r="24" spans="1:5" x14ac:dyDescent="0.25">
      <c r="A24" s="9">
        <v>27054</v>
      </c>
      <c r="B24" s="9">
        <v>1</v>
      </c>
      <c r="C24" s="9">
        <v>0</v>
      </c>
      <c r="D24" s="9">
        <v>0</v>
      </c>
      <c r="E24" s="8">
        <f xml:space="preserve"> SUM(Round37[[#This Row],[امتیاز نتیجه]:[امتیاز پاس گل]])</f>
        <v>1</v>
      </c>
    </row>
    <row r="25" spans="1:5" x14ac:dyDescent="0.25">
      <c r="A25" s="9">
        <v>3564</v>
      </c>
      <c r="B25" s="9">
        <v>1</v>
      </c>
      <c r="C25" s="9">
        <v>0</v>
      </c>
      <c r="D25" s="9">
        <v>0</v>
      </c>
      <c r="E25" s="8">
        <f xml:space="preserve"> SUM(Round37[[#This Row],[امتیاز نتیجه]:[امتیاز پاس گل]])</f>
        <v>1</v>
      </c>
    </row>
    <row r="26" spans="1:5" x14ac:dyDescent="0.25">
      <c r="A26" s="9">
        <v>29845</v>
      </c>
      <c r="B26" s="9">
        <v>1</v>
      </c>
      <c r="C26" s="9">
        <v>0</v>
      </c>
      <c r="D26" s="9">
        <v>0</v>
      </c>
      <c r="E26" s="8">
        <f xml:space="preserve"> SUM(Round37[[#This Row],[امتیاز نتیجه]:[امتیاز پاس گل]])</f>
        <v>1</v>
      </c>
    </row>
    <row r="27" spans="1:5" x14ac:dyDescent="0.25">
      <c r="A27" s="9">
        <v>28535</v>
      </c>
      <c r="B27" s="9">
        <v>1</v>
      </c>
      <c r="C27" s="9">
        <v>0</v>
      </c>
      <c r="D27" s="9">
        <v>0</v>
      </c>
      <c r="E27" s="8">
        <f xml:space="preserve"> SUM(Round37[[#This Row],[امتیاز نتیجه]:[امتیاز پاس گل]])</f>
        <v>1</v>
      </c>
    </row>
    <row r="28" spans="1:5" x14ac:dyDescent="0.25">
      <c r="A28" s="9">
        <v>21822</v>
      </c>
      <c r="B28" s="9">
        <v>1</v>
      </c>
      <c r="C28" s="9">
        <v>0</v>
      </c>
      <c r="D28" s="9">
        <v>0</v>
      </c>
      <c r="E28" s="8">
        <f xml:space="preserve"> SUM(Round37[[#This Row],[امتیاز نتیجه]:[امتیاز پاس گل]])</f>
        <v>1</v>
      </c>
    </row>
    <row r="29" spans="1:5" x14ac:dyDescent="0.25">
      <c r="A29" s="9">
        <v>29536</v>
      </c>
      <c r="B29" s="9">
        <v>1</v>
      </c>
      <c r="C29" s="9">
        <v>0</v>
      </c>
      <c r="D29" s="9">
        <v>0</v>
      </c>
      <c r="E29" s="8">
        <f xml:space="preserve"> SUM(Round37[[#This Row],[امتیاز نتیجه]:[امتیاز پاس گل]])</f>
        <v>1</v>
      </c>
    </row>
    <row r="30" spans="1:5" x14ac:dyDescent="0.25">
      <c r="A30" s="9">
        <v>29560</v>
      </c>
      <c r="B30" s="9">
        <v>1</v>
      </c>
      <c r="C30" s="9">
        <v>0</v>
      </c>
      <c r="D30" s="9">
        <v>0</v>
      </c>
      <c r="E30" s="8">
        <f xml:space="preserve"> SUM(Round37[[#This Row],[امتیاز نتیجه]:[امتیاز پاس گل]])</f>
        <v>1</v>
      </c>
    </row>
    <row r="31" spans="1:5" ht="22.5" thickBot="1" x14ac:dyDescent="0.3">
      <c r="A31" s="9">
        <v>29640</v>
      </c>
      <c r="B31" s="9">
        <v>1</v>
      </c>
      <c r="C31" s="9">
        <v>0</v>
      </c>
      <c r="D31" s="9">
        <v>0</v>
      </c>
      <c r="E31" s="8">
        <f xml:space="preserve"> SUM(Round37[[#This Row],[امتیاز نتیجه]:[امتیاز پاس گل]])</f>
        <v>1</v>
      </c>
    </row>
    <row r="32" spans="1:5" ht="22.5" thickTop="1" x14ac:dyDescent="0.25">
      <c r="A32" s="14" t="s">
        <v>189</v>
      </c>
      <c r="B32" s="15"/>
      <c r="C32" s="15"/>
      <c r="D32" s="15"/>
      <c r="E32" s="13">
        <f>SUBTOTAL(101,'دور 37'!$E$2:$E$21)</f>
        <v>3.25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1912</v>
      </c>
      <c r="B2" s="7">
        <v>5</v>
      </c>
      <c r="C2" s="7">
        <v>1</v>
      </c>
      <c r="D2" s="7">
        <v>1</v>
      </c>
      <c r="E2" s="8">
        <f xml:space="preserve"> SUM(Round38[[#This Row],[امتیاز نتیجه]:[امتیاز پاس گل]])</f>
        <v>7</v>
      </c>
    </row>
    <row r="3" spans="1:5" x14ac:dyDescent="0.25">
      <c r="A3" s="9">
        <v>29490</v>
      </c>
      <c r="B3" s="9">
        <v>5</v>
      </c>
      <c r="C3" s="9">
        <v>1</v>
      </c>
      <c r="D3" s="9">
        <v>0</v>
      </c>
      <c r="E3" s="8">
        <f xml:space="preserve"> SUM(Round38[[#This Row],[امتیاز نتیجه]:[امتیاز پاس گل]])</f>
        <v>6</v>
      </c>
    </row>
    <row r="4" spans="1:5" x14ac:dyDescent="0.25">
      <c r="A4" s="9">
        <v>6557</v>
      </c>
      <c r="B4" s="9">
        <v>5</v>
      </c>
      <c r="C4" s="9">
        <v>1</v>
      </c>
      <c r="D4" s="9">
        <v>0</v>
      </c>
      <c r="E4" s="8">
        <f xml:space="preserve"> SUM(Round38[[#This Row],[امتیاز نتیجه]:[امتیاز پاس گل]])</f>
        <v>6</v>
      </c>
    </row>
    <row r="5" spans="1:5" x14ac:dyDescent="0.25">
      <c r="A5" s="9">
        <v>26298</v>
      </c>
      <c r="B5" s="9">
        <v>5</v>
      </c>
      <c r="C5" s="9">
        <v>1</v>
      </c>
      <c r="D5" s="9">
        <v>0</v>
      </c>
      <c r="E5" s="8">
        <f xml:space="preserve"> SUM(Round38[[#This Row],[امتیاز نتیجه]:[امتیاز پاس گل]])</f>
        <v>6</v>
      </c>
    </row>
    <row r="6" spans="1:5" x14ac:dyDescent="0.25">
      <c r="A6" s="9">
        <v>29611</v>
      </c>
      <c r="B6" s="9">
        <v>5</v>
      </c>
      <c r="C6" s="9">
        <v>0</v>
      </c>
      <c r="D6" s="9">
        <v>0</v>
      </c>
      <c r="E6" s="8">
        <f xml:space="preserve"> SUM(Round38[[#This Row],[امتیاز نتیجه]:[امتیاز پاس گل]])</f>
        <v>5</v>
      </c>
    </row>
    <row r="7" spans="1:5" x14ac:dyDescent="0.25">
      <c r="A7" s="9">
        <v>29640</v>
      </c>
      <c r="B7" s="9">
        <v>5</v>
      </c>
      <c r="C7" s="9">
        <v>0</v>
      </c>
      <c r="D7" s="9">
        <v>0</v>
      </c>
      <c r="E7" s="8">
        <f xml:space="preserve"> SUM(Round38[[#This Row],[امتیاز نتیجه]:[امتیاز پاس گل]])</f>
        <v>5</v>
      </c>
    </row>
    <row r="8" spans="1:5" x14ac:dyDescent="0.25">
      <c r="A8" s="9">
        <v>29800</v>
      </c>
      <c r="B8" s="9">
        <v>3</v>
      </c>
      <c r="C8" s="9">
        <v>1</v>
      </c>
      <c r="D8" s="9">
        <v>0</v>
      </c>
      <c r="E8" s="8">
        <f xml:space="preserve"> SUM(Round38[[#This Row],[امتیاز نتیجه]:[امتیاز پاس گل]])</f>
        <v>4</v>
      </c>
    </row>
    <row r="9" spans="1:5" x14ac:dyDescent="0.25">
      <c r="A9" s="9">
        <v>29782</v>
      </c>
      <c r="B9" s="9">
        <v>1</v>
      </c>
      <c r="C9" s="9">
        <v>2</v>
      </c>
      <c r="D9" s="9">
        <v>0</v>
      </c>
      <c r="E9" s="8">
        <f xml:space="preserve"> SUM(Round38[[#This Row],[امتیاز نتیجه]:[امتیاز پاس گل]])</f>
        <v>3</v>
      </c>
    </row>
    <row r="10" spans="1:5" x14ac:dyDescent="0.25">
      <c r="A10" s="9">
        <v>24294</v>
      </c>
      <c r="B10" s="9">
        <v>1</v>
      </c>
      <c r="C10" s="9">
        <v>1</v>
      </c>
      <c r="D10" s="9">
        <v>0</v>
      </c>
      <c r="E10" s="8">
        <f xml:space="preserve"> SUM(Round38[[#This Row],[امتیاز نتیجه]:[امتیاز پاس گل]])</f>
        <v>2</v>
      </c>
    </row>
    <row r="11" spans="1:5" x14ac:dyDescent="0.25">
      <c r="A11" s="9">
        <v>22881</v>
      </c>
      <c r="B11" s="9">
        <v>1</v>
      </c>
      <c r="C11" s="9">
        <v>1</v>
      </c>
      <c r="D11" s="9">
        <v>0</v>
      </c>
      <c r="E11" s="8">
        <f xml:space="preserve"> SUM(Round38[[#This Row],[امتیاز نتیجه]:[امتیاز پاس گل]])</f>
        <v>2</v>
      </c>
    </row>
    <row r="12" spans="1:5" x14ac:dyDescent="0.25">
      <c r="A12" s="9">
        <v>29446</v>
      </c>
      <c r="B12" s="9">
        <v>1</v>
      </c>
      <c r="C12" s="9">
        <v>1</v>
      </c>
      <c r="D12" s="9">
        <v>0</v>
      </c>
      <c r="E12" s="8">
        <f xml:space="preserve"> SUM(Round38[[#This Row],[امتیاز نتیجه]:[امتیاز پاس گل]])</f>
        <v>2</v>
      </c>
    </row>
    <row r="13" spans="1:5" x14ac:dyDescent="0.25">
      <c r="A13" s="9">
        <v>25927</v>
      </c>
      <c r="B13" s="9">
        <v>1</v>
      </c>
      <c r="C13" s="9">
        <v>1</v>
      </c>
      <c r="D13" s="9">
        <v>0</v>
      </c>
      <c r="E13" s="8">
        <f xml:space="preserve"> SUM(Round38[[#This Row],[امتیاز نتیجه]:[امتیاز پاس گل]])</f>
        <v>2</v>
      </c>
    </row>
    <row r="14" spans="1:5" x14ac:dyDescent="0.25">
      <c r="A14" s="9">
        <v>12029</v>
      </c>
      <c r="B14" s="9">
        <v>1</v>
      </c>
      <c r="C14" s="9">
        <v>1</v>
      </c>
      <c r="D14" s="9">
        <v>0</v>
      </c>
      <c r="E14" s="8">
        <f xml:space="preserve"> SUM(Round38[[#This Row],[امتیاز نتیجه]:[امتیاز پاس گل]])</f>
        <v>2</v>
      </c>
    </row>
    <row r="15" spans="1:5" x14ac:dyDescent="0.25">
      <c r="A15" s="9">
        <v>5914</v>
      </c>
      <c r="B15" s="9">
        <v>1</v>
      </c>
      <c r="C15" s="9">
        <v>1</v>
      </c>
      <c r="D15" s="9">
        <v>0</v>
      </c>
      <c r="E15" s="8">
        <f xml:space="preserve"> SUM(Round38[[#This Row],[امتیاز نتیجه]:[امتیاز پاس گل]])</f>
        <v>2</v>
      </c>
    </row>
    <row r="16" spans="1:5" x14ac:dyDescent="0.25">
      <c r="A16" s="9">
        <v>19364</v>
      </c>
      <c r="B16" s="9">
        <v>1</v>
      </c>
      <c r="C16" s="9">
        <v>1</v>
      </c>
      <c r="D16" s="9">
        <v>0</v>
      </c>
      <c r="E16" s="8">
        <f xml:space="preserve"> SUM(Round38[[#This Row],[امتیاز نتیجه]:[امتیاز پاس گل]])</f>
        <v>2</v>
      </c>
    </row>
    <row r="17" spans="1:5" x14ac:dyDescent="0.25">
      <c r="A17" s="9">
        <v>10809</v>
      </c>
      <c r="B17" s="9">
        <v>1</v>
      </c>
      <c r="C17" s="9">
        <v>1</v>
      </c>
      <c r="D17" s="9">
        <v>0</v>
      </c>
      <c r="E17" s="8">
        <f xml:space="preserve"> SUM(Round38[[#This Row],[امتیاز نتیجه]:[امتیاز پاس گل]])</f>
        <v>2</v>
      </c>
    </row>
    <row r="18" spans="1:5" x14ac:dyDescent="0.25">
      <c r="A18" s="9">
        <v>26482</v>
      </c>
      <c r="B18" s="9">
        <v>1</v>
      </c>
      <c r="C18" s="9">
        <v>1</v>
      </c>
      <c r="D18" s="9">
        <v>0</v>
      </c>
      <c r="E18" s="8">
        <f xml:space="preserve"> SUM(Round38[[#This Row],[امتیاز نتیجه]:[امتیاز پاس گل]])</f>
        <v>2</v>
      </c>
    </row>
    <row r="19" spans="1:5" x14ac:dyDescent="0.25">
      <c r="A19" s="9">
        <v>27285</v>
      </c>
      <c r="B19" s="9">
        <v>1</v>
      </c>
      <c r="C19" s="9">
        <v>1</v>
      </c>
      <c r="D19" s="9">
        <v>0</v>
      </c>
      <c r="E19" s="8">
        <f xml:space="preserve"> SUM(Round38[[#This Row],[امتیاز نتیجه]:[امتیاز پاس گل]])</f>
        <v>2</v>
      </c>
    </row>
    <row r="20" spans="1:5" x14ac:dyDescent="0.25">
      <c r="A20" s="9">
        <v>21822</v>
      </c>
      <c r="B20" s="9">
        <v>1</v>
      </c>
      <c r="C20" s="9">
        <v>1</v>
      </c>
      <c r="D20" s="9">
        <v>0</v>
      </c>
      <c r="E20" s="8">
        <f xml:space="preserve"> SUM(Round38[[#This Row],[امتیاز نتیجه]:[امتیاز پاس گل]])</f>
        <v>2</v>
      </c>
    </row>
    <row r="21" spans="1:5" x14ac:dyDescent="0.25">
      <c r="A21" s="9">
        <v>29631</v>
      </c>
      <c r="B21" s="9">
        <v>1</v>
      </c>
      <c r="C21" s="9">
        <v>1</v>
      </c>
      <c r="D21" s="9">
        <v>0</v>
      </c>
      <c r="E21" s="8">
        <f xml:space="preserve"> SUM(Round38[[#This Row],[امتیاز نتیجه]:[امتیاز پاس گل]])</f>
        <v>2</v>
      </c>
    </row>
    <row r="22" spans="1:5" x14ac:dyDescent="0.25">
      <c r="A22" s="9">
        <v>29823</v>
      </c>
      <c r="B22" s="9">
        <v>1</v>
      </c>
      <c r="C22" s="9">
        <v>1</v>
      </c>
      <c r="D22" s="9">
        <v>0</v>
      </c>
      <c r="E22" s="8">
        <f xml:space="preserve"> SUM(Round38[[#This Row],[امتیاز نتیجه]:[امتیاز پاس گل]])</f>
        <v>2</v>
      </c>
    </row>
    <row r="23" spans="1:5" x14ac:dyDescent="0.25">
      <c r="A23" s="9">
        <v>3564</v>
      </c>
      <c r="B23" s="9">
        <v>1</v>
      </c>
      <c r="C23" s="9">
        <v>1</v>
      </c>
      <c r="D23" s="9">
        <v>0</v>
      </c>
      <c r="E23" s="8">
        <f xml:space="preserve"> SUM(Round38[[#This Row],[امتیاز نتیجه]:[امتیاز پاس گل]])</f>
        <v>2</v>
      </c>
    </row>
    <row r="24" spans="1:5" x14ac:dyDescent="0.25">
      <c r="A24" s="9">
        <v>29536</v>
      </c>
      <c r="B24" s="9">
        <v>1</v>
      </c>
      <c r="C24" s="9">
        <v>1</v>
      </c>
      <c r="D24" s="9">
        <v>0</v>
      </c>
      <c r="E24" s="8">
        <f xml:space="preserve"> SUM(Round38[[#This Row],[امتیاز نتیجه]:[امتیاز پاس گل]])</f>
        <v>2</v>
      </c>
    </row>
    <row r="25" spans="1:5" x14ac:dyDescent="0.25">
      <c r="A25" s="9">
        <v>27427</v>
      </c>
      <c r="B25" s="9">
        <v>1</v>
      </c>
      <c r="C25" s="9">
        <v>1</v>
      </c>
      <c r="D25" s="9">
        <v>0</v>
      </c>
      <c r="E25" s="8">
        <f xml:space="preserve"> SUM(Round38[[#This Row],[امتیاز نتیجه]:[امتیاز پاس گل]])</f>
        <v>2</v>
      </c>
    </row>
    <row r="26" spans="1:5" x14ac:dyDescent="0.25">
      <c r="A26" s="9">
        <v>8946</v>
      </c>
      <c r="B26" s="9">
        <v>1</v>
      </c>
      <c r="C26" s="9">
        <v>1</v>
      </c>
      <c r="D26" s="9">
        <v>0</v>
      </c>
      <c r="E26" s="8">
        <f xml:space="preserve"> SUM(Round38[[#This Row],[امتیاز نتیجه]:[امتیاز پاس گل]])</f>
        <v>2</v>
      </c>
    </row>
    <row r="27" spans="1:5" x14ac:dyDescent="0.25">
      <c r="A27" s="9">
        <v>18508</v>
      </c>
      <c r="B27" s="9">
        <v>1</v>
      </c>
      <c r="C27" s="9">
        <v>0</v>
      </c>
      <c r="D27" s="9">
        <v>0</v>
      </c>
      <c r="E27" s="8">
        <f xml:space="preserve"> SUM(Round38[[#This Row],[امتیاز نتیجه]:[امتیاز پاس گل]])</f>
        <v>1</v>
      </c>
    </row>
    <row r="28" spans="1:5" x14ac:dyDescent="0.25">
      <c r="A28" s="9">
        <v>27857</v>
      </c>
      <c r="B28" s="9">
        <v>1</v>
      </c>
      <c r="C28" s="9">
        <v>0</v>
      </c>
      <c r="D28" s="9">
        <v>0</v>
      </c>
      <c r="E28" s="8">
        <f xml:space="preserve"> SUM(Round38[[#This Row],[امتیاز نتیجه]:[امتیاز پاس گل]])</f>
        <v>1</v>
      </c>
    </row>
    <row r="29" spans="1:5" x14ac:dyDescent="0.25">
      <c r="A29" s="9">
        <v>2</v>
      </c>
      <c r="B29" s="9">
        <v>1</v>
      </c>
      <c r="C29" s="9">
        <v>0</v>
      </c>
      <c r="D29" s="9">
        <v>0</v>
      </c>
      <c r="E29" s="8">
        <f xml:space="preserve"> SUM(Round38[[#This Row],[امتیاز نتیجه]:[امتیاز پاس گل]])</f>
        <v>1</v>
      </c>
    </row>
    <row r="30" spans="1:5" x14ac:dyDescent="0.25">
      <c r="A30" s="9">
        <v>29560</v>
      </c>
      <c r="B30" s="9">
        <v>1</v>
      </c>
      <c r="C30" s="9">
        <v>0</v>
      </c>
      <c r="D30" s="9">
        <v>0</v>
      </c>
      <c r="E30" s="8">
        <f xml:space="preserve"> SUM(Round38[[#This Row],[امتیاز نتیجه]:[امتیاز پاس گل]])</f>
        <v>1</v>
      </c>
    </row>
    <row r="31" spans="1:5" ht="22.5" thickBot="1" x14ac:dyDescent="0.3">
      <c r="A31" s="9">
        <v>29687</v>
      </c>
      <c r="B31" s="9">
        <v>1</v>
      </c>
      <c r="C31" s="9">
        <v>0</v>
      </c>
      <c r="D31" s="9">
        <v>0</v>
      </c>
      <c r="E31" s="8">
        <f xml:space="preserve"> SUM(Round38[[#This Row],[امتیاز نتیجه]:[امتیاز پاس گل]])</f>
        <v>1</v>
      </c>
    </row>
    <row r="32" spans="1:5" ht="22.5" thickTop="1" x14ac:dyDescent="0.25">
      <c r="A32" s="14" t="s">
        <v>189</v>
      </c>
      <c r="B32" s="15"/>
      <c r="C32" s="15"/>
      <c r="D32" s="15"/>
      <c r="E32" s="13">
        <f>SUBTOTAL(101,'دور 38'!$E$2:$E$21)</f>
        <v>3.3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topLeftCell="A49" workbookViewId="0">
      <selection activeCell="E58" sqref="E58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19415</v>
      </c>
      <c r="B2" s="7">
        <v>3</v>
      </c>
      <c r="C2" s="7">
        <v>0</v>
      </c>
      <c r="D2" s="7">
        <v>0</v>
      </c>
      <c r="E2" s="8">
        <f xml:space="preserve"> SUM(Round03[[#This Row],[امتیاز نتیجه]:[امتیاز پاس گل]])</f>
        <v>3</v>
      </c>
    </row>
    <row r="3" spans="1:5" x14ac:dyDescent="0.25">
      <c r="A3" s="9">
        <v>22503</v>
      </c>
      <c r="B3" s="9">
        <v>0</v>
      </c>
      <c r="C3" s="9">
        <v>1</v>
      </c>
      <c r="D3" s="9">
        <v>1</v>
      </c>
      <c r="E3" s="8">
        <f xml:space="preserve"> SUM(Round03[[#This Row],[امتیاز نتیجه]:[امتیاز پاس گل]])</f>
        <v>2</v>
      </c>
    </row>
    <row r="4" spans="1:5" x14ac:dyDescent="0.25">
      <c r="A4" s="9">
        <v>29570</v>
      </c>
      <c r="B4" s="9">
        <v>0</v>
      </c>
      <c r="C4" s="9">
        <v>1</v>
      </c>
      <c r="D4" s="9">
        <v>1</v>
      </c>
      <c r="E4" s="8">
        <f xml:space="preserve"> SUM(Round03[[#This Row],[امتیاز نتیجه]:[امتیاز پاس گل]])</f>
        <v>2</v>
      </c>
    </row>
    <row r="5" spans="1:5" x14ac:dyDescent="0.25">
      <c r="A5" s="9">
        <v>20722</v>
      </c>
      <c r="B5" s="9">
        <v>0</v>
      </c>
      <c r="C5" s="9">
        <v>1</v>
      </c>
      <c r="D5" s="9">
        <v>1</v>
      </c>
      <c r="E5" s="8">
        <f xml:space="preserve"> SUM(Round03[[#This Row],[امتیاز نتیجه]:[امتیاز پاس گل]])</f>
        <v>2</v>
      </c>
    </row>
    <row r="6" spans="1:5" x14ac:dyDescent="0.25">
      <c r="A6" s="9">
        <v>26298</v>
      </c>
      <c r="B6" s="9">
        <v>0</v>
      </c>
      <c r="C6" s="9">
        <v>1</v>
      </c>
      <c r="D6" s="9">
        <v>1</v>
      </c>
      <c r="E6" s="8">
        <f xml:space="preserve"> SUM(Round03[[#This Row],[امتیاز نتیجه]:[امتیاز پاس گل]])</f>
        <v>2</v>
      </c>
    </row>
    <row r="7" spans="1:5" x14ac:dyDescent="0.25">
      <c r="A7" s="9">
        <v>29571</v>
      </c>
      <c r="B7" s="9">
        <v>0</v>
      </c>
      <c r="C7" s="9">
        <v>1</v>
      </c>
      <c r="D7" s="9">
        <v>1</v>
      </c>
      <c r="E7" s="8">
        <f xml:space="preserve"> SUM(Round03[[#This Row],[امتیاز نتیجه]:[امتیاز پاس گل]])</f>
        <v>2</v>
      </c>
    </row>
    <row r="8" spans="1:5" x14ac:dyDescent="0.25">
      <c r="A8" s="9">
        <v>29490</v>
      </c>
      <c r="B8" s="9">
        <v>0</v>
      </c>
      <c r="C8" s="9">
        <v>1</v>
      </c>
      <c r="D8" s="9">
        <v>1</v>
      </c>
      <c r="E8" s="8">
        <f xml:space="preserve"> SUM(Round03[[#This Row],[امتیاز نتیجه]:[امتیاز پاس گل]])</f>
        <v>2</v>
      </c>
    </row>
    <row r="9" spans="1:5" x14ac:dyDescent="0.25">
      <c r="A9" s="9">
        <v>29543</v>
      </c>
      <c r="B9" s="9">
        <v>0</v>
      </c>
      <c r="C9" s="9">
        <v>1</v>
      </c>
      <c r="D9" s="9">
        <v>1</v>
      </c>
      <c r="E9" s="8">
        <f xml:space="preserve"> SUM(Round03[[#This Row],[امتیاز نتیجه]:[امتیاز پاس گل]])</f>
        <v>2</v>
      </c>
    </row>
    <row r="10" spans="1:5" x14ac:dyDescent="0.25">
      <c r="A10" s="9">
        <v>26408</v>
      </c>
      <c r="B10" s="9">
        <v>0</v>
      </c>
      <c r="C10" s="9">
        <v>1</v>
      </c>
      <c r="D10" s="9">
        <v>1</v>
      </c>
      <c r="E10" s="8">
        <f xml:space="preserve"> SUM(Round03[[#This Row],[امتیاز نتیجه]:[امتیاز پاس گل]])</f>
        <v>2</v>
      </c>
    </row>
    <row r="11" spans="1:5" x14ac:dyDescent="0.25">
      <c r="A11" s="9">
        <v>29466</v>
      </c>
      <c r="B11" s="9">
        <v>0</v>
      </c>
      <c r="C11" s="9">
        <v>1</v>
      </c>
      <c r="D11" s="9">
        <v>1</v>
      </c>
      <c r="E11" s="8">
        <f xml:space="preserve"> SUM(Round03[[#This Row],[امتیاز نتیجه]:[امتیاز پاس گل]])</f>
        <v>2</v>
      </c>
    </row>
    <row r="12" spans="1:5" x14ac:dyDescent="0.25">
      <c r="A12" s="9">
        <v>5914</v>
      </c>
      <c r="B12" s="9">
        <v>0</v>
      </c>
      <c r="C12" s="9">
        <v>1</v>
      </c>
      <c r="D12" s="9">
        <v>1</v>
      </c>
      <c r="E12" s="8">
        <f xml:space="preserve"> SUM(Round03[[#This Row],[امتیاز نتیجه]:[امتیاز پاس گل]])</f>
        <v>2</v>
      </c>
    </row>
    <row r="13" spans="1:5" x14ac:dyDescent="0.25">
      <c r="A13" s="9">
        <v>28383</v>
      </c>
      <c r="B13" s="9">
        <v>0</v>
      </c>
      <c r="C13" s="9">
        <v>1</v>
      </c>
      <c r="D13" s="9">
        <v>0</v>
      </c>
      <c r="E13" s="10">
        <f xml:space="preserve"> SUM(Round03[[#This Row],[امتیاز نتیجه]:[امتیاز پاس گل]])</f>
        <v>1</v>
      </c>
    </row>
    <row r="14" spans="1:5" x14ac:dyDescent="0.25">
      <c r="A14" s="9">
        <v>29550</v>
      </c>
      <c r="B14" s="9">
        <v>0</v>
      </c>
      <c r="C14" s="9">
        <v>1</v>
      </c>
      <c r="D14" s="9">
        <v>0</v>
      </c>
      <c r="E14" s="10">
        <f xml:space="preserve"> SUM(Round03[[#This Row],[امتیاز نتیجه]:[امتیاز پاس گل]])</f>
        <v>1</v>
      </c>
    </row>
    <row r="15" spans="1:5" x14ac:dyDescent="0.25">
      <c r="A15" s="9">
        <v>28524</v>
      </c>
      <c r="B15" s="9">
        <v>0</v>
      </c>
      <c r="C15" s="9">
        <v>1</v>
      </c>
      <c r="D15" s="9">
        <v>0</v>
      </c>
      <c r="E15" s="10">
        <f xml:space="preserve"> SUM(Round03[[#This Row],[امتیاز نتیجه]:[امتیاز پاس گل]])</f>
        <v>1</v>
      </c>
    </row>
    <row r="16" spans="1:5" x14ac:dyDescent="0.25">
      <c r="A16" s="9">
        <v>8643</v>
      </c>
      <c r="B16" s="9">
        <v>0</v>
      </c>
      <c r="C16" s="9">
        <v>1</v>
      </c>
      <c r="D16" s="9">
        <v>0</v>
      </c>
      <c r="E16" s="10">
        <f xml:space="preserve"> SUM(Round03[[#This Row],[امتیاز نتیجه]:[امتیاز پاس گل]])</f>
        <v>1</v>
      </c>
    </row>
    <row r="17" spans="1:5" x14ac:dyDescent="0.25">
      <c r="A17" s="9">
        <v>29593</v>
      </c>
      <c r="B17" s="9">
        <v>0</v>
      </c>
      <c r="C17" s="9">
        <v>1</v>
      </c>
      <c r="D17" s="9">
        <v>0</v>
      </c>
      <c r="E17" s="8">
        <f xml:space="preserve"> SUM(Round03[[#This Row],[امتیاز نتیجه]:[امتیاز پاس گل]])</f>
        <v>1</v>
      </c>
    </row>
    <row r="18" spans="1:5" x14ac:dyDescent="0.25">
      <c r="A18" s="9">
        <v>3564</v>
      </c>
      <c r="B18" s="9">
        <v>0</v>
      </c>
      <c r="C18" s="9">
        <v>1</v>
      </c>
      <c r="D18" s="9">
        <v>0</v>
      </c>
      <c r="E18" s="8">
        <f xml:space="preserve"> SUM(Round03[[#This Row],[امتیاز نتیجه]:[امتیاز پاس گل]])</f>
        <v>1</v>
      </c>
    </row>
    <row r="19" spans="1:5" x14ac:dyDescent="0.25">
      <c r="A19" s="9">
        <v>26321</v>
      </c>
      <c r="B19" s="9">
        <v>0</v>
      </c>
      <c r="C19" s="9">
        <v>1</v>
      </c>
      <c r="D19" s="9">
        <v>0</v>
      </c>
      <c r="E19" s="8">
        <f xml:space="preserve"> SUM(Round03[[#This Row],[امتیاز نتیجه]:[امتیاز پاس گل]])</f>
        <v>1</v>
      </c>
    </row>
    <row r="20" spans="1:5" x14ac:dyDescent="0.25">
      <c r="A20" s="9">
        <v>29560</v>
      </c>
      <c r="B20" s="9">
        <v>0</v>
      </c>
      <c r="C20" s="9">
        <v>1</v>
      </c>
      <c r="D20" s="9">
        <v>0</v>
      </c>
      <c r="E20" s="8">
        <f xml:space="preserve"> SUM(Round03[[#This Row],[امتیاز نتیجه]:[امتیاز پاس گل]])</f>
        <v>1</v>
      </c>
    </row>
    <row r="21" spans="1:5" x14ac:dyDescent="0.25">
      <c r="A21" s="9">
        <v>21822</v>
      </c>
      <c r="B21" s="9">
        <v>0</v>
      </c>
      <c r="C21" s="9">
        <v>1</v>
      </c>
      <c r="D21" s="9">
        <v>0</v>
      </c>
      <c r="E21" s="8">
        <f xml:space="preserve"> SUM(Round03[[#This Row],[امتیاز نتیجه]:[امتیاز پاس گل]])</f>
        <v>1</v>
      </c>
    </row>
    <row r="22" spans="1:5" x14ac:dyDescent="0.25">
      <c r="A22" s="9">
        <v>22464</v>
      </c>
      <c r="B22" s="9">
        <v>0</v>
      </c>
      <c r="C22" s="9">
        <v>1</v>
      </c>
      <c r="D22" s="9">
        <v>0</v>
      </c>
      <c r="E22" s="8">
        <f xml:space="preserve"> SUM(Round03[[#This Row],[امتیاز نتیجه]:[امتیاز پاس گل]])</f>
        <v>1</v>
      </c>
    </row>
    <row r="23" spans="1:5" x14ac:dyDescent="0.25">
      <c r="A23" s="9">
        <v>11232</v>
      </c>
      <c r="B23" s="9">
        <v>0</v>
      </c>
      <c r="C23" s="9">
        <v>1</v>
      </c>
      <c r="D23" s="9">
        <v>0</v>
      </c>
      <c r="E23" s="8">
        <f xml:space="preserve"> SUM(Round03[[#This Row],[امتیاز نتیجه]:[امتیاز پاس گل]])</f>
        <v>1</v>
      </c>
    </row>
    <row r="24" spans="1:5" x14ac:dyDescent="0.25">
      <c r="A24" s="9">
        <v>29566</v>
      </c>
      <c r="B24" s="9">
        <v>0</v>
      </c>
      <c r="C24" s="9">
        <v>1</v>
      </c>
      <c r="D24" s="9">
        <v>0</v>
      </c>
      <c r="E24" s="8">
        <f xml:space="preserve"> SUM(Round03[[#This Row],[امتیاز نتیجه]:[امتیاز پاس گل]])</f>
        <v>1</v>
      </c>
    </row>
    <row r="25" spans="1:5" x14ac:dyDescent="0.25">
      <c r="A25" s="9">
        <v>27285</v>
      </c>
      <c r="B25" s="9">
        <v>0</v>
      </c>
      <c r="C25" s="9">
        <v>1</v>
      </c>
      <c r="D25" s="9">
        <v>0</v>
      </c>
      <c r="E25" s="8">
        <f xml:space="preserve"> SUM(Round03[[#This Row],[امتیاز نتیجه]:[امتیاز پاس گل]])</f>
        <v>1</v>
      </c>
    </row>
    <row r="26" spans="1:5" x14ac:dyDescent="0.25">
      <c r="A26" s="9">
        <v>26482</v>
      </c>
      <c r="B26" s="9">
        <v>0</v>
      </c>
      <c r="C26" s="9">
        <v>1</v>
      </c>
      <c r="D26" s="9">
        <v>0</v>
      </c>
      <c r="E26" s="8">
        <f xml:space="preserve"> SUM(Round03[[#This Row],[امتیاز نتیجه]:[امتیاز پاس گل]])</f>
        <v>1</v>
      </c>
    </row>
    <row r="27" spans="1:5" x14ac:dyDescent="0.25">
      <c r="A27" s="9">
        <v>29163</v>
      </c>
      <c r="B27" s="9">
        <v>0</v>
      </c>
      <c r="C27" s="9">
        <v>1</v>
      </c>
      <c r="D27" s="9">
        <v>0</v>
      </c>
      <c r="E27" s="8">
        <f xml:space="preserve"> SUM(Round03[[#This Row],[امتیاز نتیجه]:[امتیاز پاس گل]])</f>
        <v>1</v>
      </c>
    </row>
    <row r="28" spans="1:5" x14ac:dyDescent="0.25">
      <c r="A28" s="9">
        <v>25396</v>
      </c>
      <c r="B28" s="9">
        <v>0</v>
      </c>
      <c r="C28" s="9">
        <v>1</v>
      </c>
      <c r="D28" s="9">
        <v>0</v>
      </c>
      <c r="E28" s="8">
        <f xml:space="preserve"> SUM(Round03[[#This Row],[امتیاز نتیجه]:[امتیاز پاس گل]])</f>
        <v>1</v>
      </c>
    </row>
    <row r="29" spans="1:5" x14ac:dyDescent="0.25">
      <c r="A29" s="9">
        <v>23377</v>
      </c>
      <c r="B29" s="9">
        <v>0</v>
      </c>
      <c r="C29" s="9">
        <v>1</v>
      </c>
      <c r="D29" s="9">
        <v>0</v>
      </c>
      <c r="E29" s="8">
        <f xml:space="preserve"> SUM(Round03[[#This Row],[امتیاز نتیجه]:[امتیاز پاس گل]])</f>
        <v>1</v>
      </c>
    </row>
    <row r="30" spans="1:5" x14ac:dyDescent="0.25">
      <c r="A30" s="9">
        <v>22089</v>
      </c>
      <c r="B30" s="9">
        <v>0</v>
      </c>
      <c r="C30" s="9">
        <v>1</v>
      </c>
      <c r="D30" s="9">
        <v>0</v>
      </c>
      <c r="E30" s="8">
        <f xml:space="preserve"> SUM(Round03[[#This Row],[امتیاز نتیجه]:[امتیاز پاس گل]])</f>
        <v>1</v>
      </c>
    </row>
    <row r="31" spans="1:5" x14ac:dyDescent="0.25">
      <c r="A31" s="9">
        <v>29577</v>
      </c>
      <c r="B31" s="9">
        <v>0</v>
      </c>
      <c r="C31" s="9">
        <v>1</v>
      </c>
      <c r="D31" s="9">
        <v>0</v>
      </c>
      <c r="E31" s="8">
        <f xml:space="preserve"> SUM(Round03[[#This Row],[امتیاز نتیجه]:[امتیاز پاس گل]])</f>
        <v>1</v>
      </c>
    </row>
    <row r="32" spans="1:5" x14ac:dyDescent="0.25">
      <c r="A32" s="9">
        <v>24294</v>
      </c>
      <c r="B32" s="9">
        <v>0</v>
      </c>
      <c r="C32" s="9">
        <v>1</v>
      </c>
      <c r="D32" s="9">
        <v>0</v>
      </c>
      <c r="E32" s="8">
        <f xml:space="preserve"> SUM(Round03[[#This Row],[امتیاز نتیجه]:[امتیاز پاس گل]])</f>
        <v>1</v>
      </c>
    </row>
    <row r="33" spans="1:5" x14ac:dyDescent="0.25">
      <c r="A33" s="9">
        <v>29583</v>
      </c>
      <c r="B33" s="9">
        <v>0</v>
      </c>
      <c r="C33" s="9">
        <v>1</v>
      </c>
      <c r="D33" s="9">
        <v>0</v>
      </c>
      <c r="E33" s="8">
        <f xml:space="preserve"> SUM(Round03[[#This Row],[امتیاز نتیجه]:[امتیاز پاس گل]])</f>
        <v>1</v>
      </c>
    </row>
    <row r="34" spans="1:5" x14ac:dyDescent="0.25">
      <c r="A34" s="9">
        <v>15234</v>
      </c>
      <c r="B34" s="9">
        <v>0</v>
      </c>
      <c r="C34" s="9">
        <v>1</v>
      </c>
      <c r="D34" s="9">
        <v>0</v>
      </c>
      <c r="E34" s="8">
        <f xml:space="preserve"> SUM(Round03[[#This Row],[امتیاز نتیجه]:[امتیاز پاس گل]])</f>
        <v>1</v>
      </c>
    </row>
    <row r="35" spans="1:5" x14ac:dyDescent="0.25">
      <c r="A35" s="9">
        <v>29492</v>
      </c>
      <c r="B35" s="9">
        <v>0</v>
      </c>
      <c r="C35" s="9">
        <v>1</v>
      </c>
      <c r="D35" s="9">
        <v>0</v>
      </c>
      <c r="E35" s="8">
        <f xml:space="preserve"> SUM(Round03[[#This Row],[امتیاز نتیجه]:[امتیاز پاس گل]])</f>
        <v>1</v>
      </c>
    </row>
    <row r="36" spans="1:5" x14ac:dyDescent="0.25">
      <c r="A36" s="9">
        <v>29542</v>
      </c>
      <c r="B36" s="9">
        <v>0</v>
      </c>
      <c r="C36" s="9">
        <v>1</v>
      </c>
      <c r="D36" s="9">
        <v>0</v>
      </c>
      <c r="E36" s="8">
        <f xml:space="preserve"> SUM(Round03[[#This Row],[امتیاز نتیجه]:[امتیاز پاس گل]])</f>
        <v>1</v>
      </c>
    </row>
    <row r="37" spans="1:5" x14ac:dyDescent="0.25">
      <c r="A37" s="9">
        <v>27857</v>
      </c>
      <c r="B37" s="9">
        <v>0</v>
      </c>
      <c r="C37" s="9">
        <v>1</v>
      </c>
      <c r="D37" s="9">
        <v>0</v>
      </c>
      <c r="E37" s="8">
        <f xml:space="preserve"> SUM(Round03[[#This Row],[امتیاز نتیجه]:[امتیاز پاس گل]])</f>
        <v>1</v>
      </c>
    </row>
    <row r="38" spans="1:5" x14ac:dyDescent="0.25">
      <c r="A38" s="9">
        <v>28402</v>
      </c>
      <c r="B38" s="9">
        <v>0</v>
      </c>
      <c r="C38" s="9">
        <v>1</v>
      </c>
      <c r="D38" s="9">
        <v>0</v>
      </c>
      <c r="E38" s="8">
        <f xml:space="preserve"> SUM(Round03[[#This Row],[امتیاز نتیجه]:[امتیاز پاس گل]])</f>
        <v>1</v>
      </c>
    </row>
    <row r="39" spans="1:5" x14ac:dyDescent="0.25">
      <c r="A39" s="9">
        <v>18854</v>
      </c>
      <c r="B39" s="9">
        <v>0</v>
      </c>
      <c r="C39" s="9">
        <v>1</v>
      </c>
      <c r="D39" s="9">
        <v>0</v>
      </c>
      <c r="E39" s="8">
        <f xml:space="preserve"> SUM(Round03[[#This Row],[امتیاز نتیجه]:[امتیاز پاس گل]])</f>
        <v>1</v>
      </c>
    </row>
    <row r="40" spans="1:5" x14ac:dyDescent="0.25">
      <c r="A40" s="9">
        <v>13267</v>
      </c>
      <c r="B40" s="9">
        <v>0</v>
      </c>
      <c r="C40" s="9">
        <v>1</v>
      </c>
      <c r="D40" s="9">
        <v>0</v>
      </c>
      <c r="E40" s="8">
        <f xml:space="preserve"> SUM(Round03[[#This Row],[امتیاز نتیجه]:[امتیاز پاس گل]])</f>
        <v>1</v>
      </c>
    </row>
    <row r="41" spans="1:5" x14ac:dyDescent="0.25">
      <c r="A41" s="9">
        <v>27427</v>
      </c>
      <c r="B41" s="9">
        <v>0</v>
      </c>
      <c r="C41" s="9">
        <v>1</v>
      </c>
      <c r="D41" s="9">
        <v>0</v>
      </c>
      <c r="E41" s="8">
        <f xml:space="preserve"> SUM(Round03[[#This Row],[امتیاز نتیجه]:[امتیاز پاس گل]])</f>
        <v>1</v>
      </c>
    </row>
    <row r="42" spans="1:5" x14ac:dyDescent="0.25">
      <c r="A42" s="9">
        <v>8946</v>
      </c>
      <c r="B42" s="9">
        <v>0</v>
      </c>
      <c r="C42" s="9">
        <v>1</v>
      </c>
      <c r="D42" s="9">
        <v>0</v>
      </c>
      <c r="E42" s="8">
        <f xml:space="preserve"> SUM(Round03[[#This Row],[امتیاز نتیجه]:[امتیاز پاس گل]])</f>
        <v>1</v>
      </c>
    </row>
    <row r="43" spans="1:5" x14ac:dyDescent="0.25">
      <c r="A43" s="9">
        <v>27054</v>
      </c>
      <c r="B43" s="9">
        <v>0</v>
      </c>
      <c r="C43" s="9">
        <v>1</v>
      </c>
      <c r="D43" s="9">
        <v>0</v>
      </c>
      <c r="E43" s="8">
        <f xml:space="preserve"> SUM(Round03[[#This Row],[امتیاز نتیجه]:[امتیاز پاس گل]])</f>
        <v>1</v>
      </c>
    </row>
    <row r="44" spans="1:5" x14ac:dyDescent="0.25">
      <c r="A44" s="9">
        <v>17142</v>
      </c>
      <c r="B44" s="9">
        <v>0</v>
      </c>
      <c r="C44" s="9">
        <v>1</v>
      </c>
      <c r="D44" s="9">
        <v>0</v>
      </c>
      <c r="E44" s="8">
        <f xml:space="preserve"> SUM(Round03[[#This Row],[امتیاز نتیجه]:[امتیاز پاس گل]])</f>
        <v>1</v>
      </c>
    </row>
    <row r="45" spans="1:5" x14ac:dyDescent="0.25">
      <c r="A45" s="9">
        <v>28535</v>
      </c>
      <c r="B45" s="9">
        <v>0</v>
      </c>
      <c r="C45" s="9">
        <v>1</v>
      </c>
      <c r="D45" s="9">
        <v>0</v>
      </c>
      <c r="E45" s="8">
        <f xml:space="preserve"> SUM(Round03[[#This Row],[امتیاز نتیجه]:[امتیاز پاس گل]])</f>
        <v>1</v>
      </c>
    </row>
    <row r="46" spans="1:5" x14ac:dyDescent="0.25">
      <c r="A46" s="9">
        <v>29536</v>
      </c>
      <c r="B46" s="9">
        <v>0</v>
      </c>
      <c r="C46" s="9">
        <v>1</v>
      </c>
      <c r="D46" s="9">
        <v>0</v>
      </c>
      <c r="E46" s="8">
        <f xml:space="preserve"> SUM(Round03[[#This Row],[امتیاز نتیجه]:[امتیاز پاس گل]])</f>
        <v>1</v>
      </c>
    </row>
    <row r="47" spans="1:5" x14ac:dyDescent="0.25">
      <c r="A47" s="9">
        <v>13355</v>
      </c>
      <c r="B47" s="9">
        <v>0</v>
      </c>
      <c r="C47" s="9">
        <v>1</v>
      </c>
      <c r="D47" s="9">
        <v>0</v>
      </c>
      <c r="E47" s="8">
        <f xml:space="preserve"> SUM(Round03[[#This Row],[امتیاز نتیجه]:[امتیاز پاس گل]])</f>
        <v>1</v>
      </c>
    </row>
    <row r="48" spans="1:5" x14ac:dyDescent="0.25">
      <c r="A48" s="9">
        <v>17737</v>
      </c>
      <c r="B48" s="9">
        <v>0</v>
      </c>
      <c r="C48" s="9">
        <v>1</v>
      </c>
      <c r="D48" s="9">
        <v>0</v>
      </c>
      <c r="E48" s="8">
        <f xml:space="preserve"> SUM(Round03[[#This Row],[امتیاز نتیجه]:[امتیاز پاس گل]])</f>
        <v>1</v>
      </c>
    </row>
    <row r="49" spans="1:5" x14ac:dyDescent="0.25">
      <c r="A49" s="9">
        <v>28789</v>
      </c>
      <c r="B49" s="9">
        <v>0</v>
      </c>
      <c r="C49" s="9">
        <v>1</v>
      </c>
      <c r="D49" s="9">
        <v>0</v>
      </c>
      <c r="E49" s="8">
        <f xml:space="preserve"> SUM(Round03[[#This Row],[امتیاز نتیجه]:[امتیاز پاس گل]])</f>
        <v>1</v>
      </c>
    </row>
    <row r="50" spans="1:5" x14ac:dyDescent="0.25">
      <c r="A50" s="9">
        <v>20031</v>
      </c>
      <c r="B50" s="9">
        <v>0</v>
      </c>
      <c r="C50" s="9">
        <v>0</v>
      </c>
      <c r="D50" s="9">
        <v>0</v>
      </c>
      <c r="E50" s="10">
        <f xml:space="preserve"> SUM(Round03[[#This Row],[امتیاز نتیجه]:[امتیاز پاس گل]])</f>
        <v>0</v>
      </c>
    </row>
    <row r="51" spans="1:5" x14ac:dyDescent="0.25">
      <c r="A51" s="9">
        <v>29481</v>
      </c>
      <c r="B51" s="9">
        <v>0</v>
      </c>
      <c r="C51" s="9">
        <v>0</v>
      </c>
      <c r="D51" s="9">
        <v>0</v>
      </c>
      <c r="E51" s="8">
        <f xml:space="preserve"> SUM(Round03[[#This Row],[امتیاز نتیجه]:[امتیاز پاس گل]])</f>
        <v>0</v>
      </c>
    </row>
    <row r="52" spans="1:5" x14ac:dyDescent="0.25">
      <c r="A52" s="9">
        <v>29597</v>
      </c>
      <c r="B52" s="9">
        <v>0</v>
      </c>
      <c r="C52" s="9">
        <v>0</v>
      </c>
      <c r="D52" s="9">
        <v>0</v>
      </c>
      <c r="E52" s="8">
        <f xml:space="preserve"> SUM(Round03[[#This Row],[امتیاز نتیجه]:[امتیاز پاس گل]])</f>
        <v>0</v>
      </c>
    </row>
    <row r="53" spans="1:5" x14ac:dyDescent="0.25">
      <c r="A53" s="9">
        <v>27060</v>
      </c>
      <c r="B53" s="9">
        <v>0</v>
      </c>
      <c r="C53" s="9">
        <v>0</v>
      </c>
      <c r="D53" s="9">
        <v>0</v>
      </c>
      <c r="E53" s="8">
        <f xml:space="preserve"> SUM(Round03[[#This Row],[امتیاز نتیجه]:[امتیاز پاس گل]])</f>
        <v>0</v>
      </c>
    </row>
    <row r="54" spans="1:5" x14ac:dyDescent="0.25">
      <c r="A54" s="9">
        <v>19364</v>
      </c>
      <c r="B54" s="9">
        <v>0</v>
      </c>
      <c r="C54" s="9">
        <v>0</v>
      </c>
      <c r="D54" s="9">
        <v>0</v>
      </c>
      <c r="E54" s="8">
        <f xml:space="preserve"> SUM(Round03[[#This Row],[امتیاز نتیجه]:[امتیاز پاس گل]])</f>
        <v>0</v>
      </c>
    </row>
    <row r="55" spans="1:5" x14ac:dyDescent="0.25">
      <c r="A55" s="9">
        <v>28715</v>
      </c>
      <c r="B55" s="9">
        <v>0</v>
      </c>
      <c r="C55" s="9">
        <v>0</v>
      </c>
      <c r="D55" s="9">
        <v>0</v>
      </c>
      <c r="E55" s="8">
        <f xml:space="preserve"> SUM(Round03[[#This Row],[امتیاز نتیجه]:[امتیاز پاس گل]])</f>
        <v>0</v>
      </c>
    </row>
    <row r="56" spans="1:5" x14ac:dyDescent="0.25">
      <c r="A56" s="9">
        <v>6661</v>
      </c>
      <c r="B56" s="9">
        <v>0</v>
      </c>
      <c r="C56" s="9">
        <v>0</v>
      </c>
      <c r="D56" s="9">
        <v>0</v>
      </c>
      <c r="E56" s="8">
        <f xml:space="preserve"> SUM(Round03[[#This Row],[امتیاز نتیجه]:[امتیاز پاس گل]])</f>
        <v>0</v>
      </c>
    </row>
    <row r="57" spans="1:5" x14ac:dyDescent="0.25">
      <c r="A57" s="9">
        <v>18508</v>
      </c>
      <c r="B57" s="9">
        <v>0</v>
      </c>
      <c r="C57" s="9">
        <v>0</v>
      </c>
      <c r="D57" s="9">
        <v>0</v>
      </c>
      <c r="E57" s="8">
        <f xml:space="preserve"> SUM(Round03[[#This Row],[امتیاز نتیجه]:[امتیاز پاس گل]])</f>
        <v>0</v>
      </c>
    </row>
    <row r="58" spans="1:5" x14ac:dyDescent="0.25">
      <c r="A58" s="1" t="s">
        <v>189</v>
      </c>
      <c r="E58" s="12">
        <f>SUBTOTAL(101,Round03[مجموع امتیاز])</f>
        <v>1.0714285714285714</v>
      </c>
    </row>
  </sheetData>
  <conditionalFormatting sqref="A1:A57 A59:A1048576">
    <cfRule type="duplicateValues" dxfId="8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9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18508</v>
      </c>
      <c r="B2" s="7">
        <v>1</v>
      </c>
      <c r="C2" s="7">
        <v>4</v>
      </c>
      <c r="D2" s="7">
        <v>1</v>
      </c>
      <c r="E2" s="10">
        <f xml:space="preserve"> SUM(Round39[[#This Row],[امتیاز نتیجه]:[امتیاز پاس گل]])</f>
        <v>6</v>
      </c>
    </row>
    <row r="3" spans="1:5" x14ac:dyDescent="0.25">
      <c r="A3" s="9">
        <v>29909</v>
      </c>
      <c r="B3" s="9">
        <v>1</v>
      </c>
      <c r="C3" s="9">
        <v>2</v>
      </c>
      <c r="D3" s="9">
        <v>2</v>
      </c>
      <c r="E3" s="10">
        <f xml:space="preserve"> SUM(Round39[[#This Row],[امتیاز نتیجه]:[امتیاز پاس گل]])</f>
        <v>5</v>
      </c>
    </row>
    <row r="4" spans="1:5" x14ac:dyDescent="0.25">
      <c r="A4" s="9">
        <v>29823</v>
      </c>
      <c r="B4" s="9">
        <v>1</v>
      </c>
      <c r="C4" s="9">
        <v>2</v>
      </c>
      <c r="D4" s="9">
        <v>2</v>
      </c>
      <c r="E4" s="8">
        <f xml:space="preserve"> SUM(Round39[[#This Row],[امتیاز نتیجه]:[امتیاز پاس گل]])</f>
        <v>5</v>
      </c>
    </row>
    <row r="5" spans="1:5" x14ac:dyDescent="0.25">
      <c r="A5" s="9">
        <v>1912</v>
      </c>
      <c r="B5" s="9">
        <v>1</v>
      </c>
      <c r="C5" s="9">
        <v>2</v>
      </c>
      <c r="D5" s="9">
        <v>1</v>
      </c>
      <c r="E5" s="10">
        <f xml:space="preserve"> SUM(Round39[[#This Row],[امتیاز نتیجه]:[امتیاز پاس گل]])</f>
        <v>4</v>
      </c>
    </row>
    <row r="6" spans="1:5" x14ac:dyDescent="0.25">
      <c r="A6" s="9">
        <v>21822</v>
      </c>
      <c r="B6" s="9">
        <v>1</v>
      </c>
      <c r="C6" s="9">
        <v>1</v>
      </c>
      <c r="D6" s="9">
        <v>2</v>
      </c>
      <c r="E6" s="8">
        <f xml:space="preserve"> SUM(Round39[[#This Row],[امتیاز نتیجه]:[امتیاز پاس گل]])</f>
        <v>4</v>
      </c>
    </row>
    <row r="7" spans="1:5" x14ac:dyDescent="0.25">
      <c r="A7" s="9">
        <v>29560</v>
      </c>
      <c r="B7" s="9">
        <v>1</v>
      </c>
      <c r="C7" s="9">
        <v>1</v>
      </c>
      <c r="D7" s="9">
        <v>2</v>
      </c>
      <c r="E7" s="8">
        <f xml:space="preserve"> SUM(Round39[[#This Row],[امتیاز نتیجه]:[امتیاز پاس گل]])</f>
        <v>4</v>
      </c>
    </row>
    <row r="8" spans="1:5" x14ac:dyDescent="0.25">
      <c r="A8" s="9">
        <v>29446</v>
      </c>
      <c r="B8" s="9">
        <v>1</v>
      </c>
      <c r="C8" s="9">
        <v>2</v>
      </c>
      <c r="D8" s="9">
        <v>0</v>
      </c>
      <c r="E8" s="8">
        <f xml:space="preserve"> SUM(Round39[[#This Row],[امتیاز نتیجه]:[امتیاز پاس گل]])</f>
        <v>3</v>
      </c>
    </row>
    <row r="9" spans="1:5" x14ac:dyDescent="0.25">
      <c r="A9" s="9">
        <v>22881</v>
      </c>
      <c r="B9" s="9">
        <v>1</v>
      </c>
      <c r="C9" s="9">
        <v>1</v>
      </c>
      <c r="D9" s="9">
        <v>1</v>
      </c>
      <c r="E9" s="8">
        <f xml:space="preserve"> SUM(Round39[[#This Row],[امتیاز نتیجه]:[امتیاز پاس گل]])</f>
        <v>3</v>
      </c>
    </row>
    <row r="10" spans="1:5" x14ac:dyDescent="0.25">
      <c r="A10" s="9">
        <v>2</v>
      </c>
      <c r="B10" s="9">
        <v>1</v>
      </c>
      <c r="C10" s="9">
        <v>1</v>
      </c>
      <c r="D10" s="9">
        <v>1</v>
      </c>
      <c r="E10" s="8">
        <f xml:space="preserve"> SUM(Round39[[#This Row],[امتیاز نتیجه]:[امتیاز پاس گل]])</f>
        <v>3</v>
      </c>
    </row>
    <row r="11" spans="1:5" x14ac:dyDescent="0.25">
      <c r="A11" s="9">
        <v>24450</v>
      </c>
      <c r="B11" s="9">
        <v>1</v>
      </c>
      <c r="C11" s="9">
        <v>1</v>
      </c>
      <c r="D11" s="9">
        <v>1</v>
      </c>
      <c r="E11" s="8">
        <f xml:space="preserve"> SUM(Round39[[#This Row],[امتیاز نتیجه]:[امتیاز پاس گل]])</f>
        <v>3</v>
      </c>
    </row>
    <row r="12" spans="1:5" x14ac:dyDescent="0.25">
      <c r="A12" s="9">
        <v>5914</v>
      </c>
      <c r="B12" s="9">
        <v>1</v>
      </c>
      <c r="C12" s="9">
        <v>1</v>
      </c>
      <c r="D12" s="9">
        <v>1</v>
      </c>
      <c r="E12" s="8">
        <f xml:space="preserve"> SUM(Round39[[#This Row],[امتیاز نتیجه]:[امتیاز پاس گل]])</f>
        <v>3</v>
      </c>
    </row>
    <row r="13" spans="1:5" x14ac:dyDescent="0.25">
      <c r="A13" s="9">
        <v>29536</v>
      </c>
      <c r="B13" s="9">
        <v>1</v>
      </c>
      <c r="C13" s="9">
        <v>1</v>
      </c>
      <c r="D13" s="9">
        <v>0</v>
      </c>
      <c r="E13" s="8">
        <f xml:space="preserve"> SUM(Round39[[#This Row],[امتیاز نتیجه]:[امتیاز پاس گل]])</f>
        <v>2</v>
      </c>
    </row>
    <row r="14" spans="1:5" x14ac:dyDescent="0.25">
      <c r="A14" s="9">
        <v>29611</v>
      </c>
      <c r="B14" s="9">
        <v>1</v>
      </c>
      <c r="C14" s="9">
        <v>0</v>
      </c>
      <c r="D14" s="9">
        <v>1</v>
      </c>
      <c r="E14" s="8">
        <f xml:space="preserve"> SUM(Round39[[#This Row],[امتیاز نتیجه]:[امتیاز پاس گل]])</f>
        <v>2</v>
      </c>
    </row>
    <row r="15" spans="1:5" x14ac:dyDescent="0.25">
      <c r="A15" s="9">
        <v>6557</v>
      </c>
      <c r="B15" s="9">
        <v>1</v>
      </c>
      <c r="C15" s="9">
        <v>1</v>
      </c>
      <c r="D15" s="9">
        <v>0</v>
      </c>
      <c r="E15" s="8">
        <f xml:space="preserve"> SUM(Round39[[#This Row],[امتیاز نتیجه]:[امتیاز پاس گل]])</f>
        <v>2</v>
      </c>
    </row>
    <row r="16" spans="1:5" x14ac:dyDescent="0.25">
      <c r="A16" s="9">
        <v>22089</v>
      </c>
      <c r="B16" s="9">
        <v>1</v>
      </c>
      <c r="C16" s="9">
        <v>0</v>
      </c>
      <c r="D16" s="9">
        <v>1</v>
      </c>
      <c r="E16" s="8">
        <f xml:space="preserve"> SUM(Round39[[#This Row],[امتیاز نتیجه]:[امتیاز پاس گل]])</f>
        <v>2</v>
      </c>
    </row>
    <row r="17" spans="1:5" x14ac:dyDescent="0.25">
      <c r="A17" s="9">
        <v>29631</v>
      </c>
      <c r="B17" s="9">
        <v>1</v>
      </c>
      <c r="C17" s="9">
        <v>0</v>
      </c>
      <c r="D17" s="9">
        <v>1</v>
      </c>
      <c r="E17" s="8">
        <f xml:space="preserve"> SUM(Round39[[#This Row],[امتیاز نتیجه]:[امتیاز پاس گل]])</f>
        <v>2</v>
      </c>
    </row>
    <row r="18" spans="1:5" x14ac:dyDescent="0.25">
      <c r="A18" s="9">
        <v>29687</v>
      </c>
      <c r="B18" s="9">
        <v>1</v>
      </c>
      <c r="C18" s="9">
        <v>0</v>
      </c>
      <c r="D18" s="9">
        <v>1</v>
      </c>
      <c r="E18" s="8">
        <f xml:space="preserve"> SUM(Round39[[#This Row],[امتیاز نتیجه]:[امتیاز پاس گل]])</f>
        <v>2</v>
      </c>
    </row>
    <row r="19" spans="1:5" x14ac:dyDescent="0.25">
      <c r="A19" s="9">
        <v>25927</v>
      </c>
      <c r="B19" s="9">
        <v>1</v>
      </c>
      <c r="C19" s="9">
        <v>1</v>
      </c>
      <c r="D19" s="9">
        <v>0</v>
      </c>
      <c r="E19" s="8">
        <f xml:space="preserve"> SUM(Round39[[#This Row],[امتیاز نتیجه]:[امتیاز پاس گل]])</f>
        <v>2</v>
      </c>
    </row>
    <row r="20" spans="1:5" x14ac:dyDescent="0.25">
      <c r="A20" s="9">
        <v>29566</v>
      </c>
      <c r="B20" s="9">
        <v>1</v>
      </c>
      <c r="C20" s="9">
        <v>1</v>
      </c>
      <c r="D20" s="9">
        <v>0</v>
      </c>
      <c r="E20" s="8">
        <f xml:space="preserve"> SUM(Round39[[#This Row],[امتیاز نتیجه]:[امتیاز پاس گل]])</f>
        <v>2</v>
      </c>
    </row>
    <row r="21" spans="1:5" x14ac:dyDescent="0.25">
      <c r="A21" s="9">
        <v>26482</v>
      </c>
      <c r="B21" s="9">
        <v>1</v>
      </c>
      <c r="C21" s="9">
        <v>1</v>
      </c>
      <c r="D21" s="9">
        <v>0</v>
      </c>
      <c r="E21" s="8">
        <f xml:space="preserve"> SUM(Round39[[#This Row],[امتیاز نتیجه]:[امتیاز پاس گل]])</f>
        <v>2</v>
      </c>
    </row>
    <row r="22" spans="1:5" x14ac:dyDescent="0.25">
      <c r="A22" s="9">
        <v>18854</v>
      </c>
      <c r="B22" s="9">
        <v>1</v>
      </c>
      <c r="C22" s="9">
        <v>1</v>
      </c>
      <c r="D22" s="9">
        <v>0</v>
      </c>
      <c r="E22" s="8">
        <f xml:space="preserve"> SUM(Round39[[#This Row],[امتیاز نتیجه]:[امتیاز پاس گل]])</f>
        <v>2</v>
      </c>
    </row>
    <row r="23" spans="1:5" x14ac:dyDescent="0.25">
      <c r="A23" s="9">
        <v>29910</v>
      </c>
      <c r="B23" s="9">
        <v>1</v>
      </c>
      <c r="C23" s="9">
        <v>0</v>
      </c>
      <c r="D23" s="9">
        <v>0</v>
      </c>
      <c r="E23" s="10">
        <f xml:space="preserve"> SUM(Round39[[#This Row],[امتیاز نتیجه]:[امتیاز پاس گل]])</f>
        <v>1</v>
      </c>
    </row>
    <row r="24" spans="1:5" x14ac:dyDescent="0.25">
      <c r="A24" s="9">
        <v>24768</v>
      </c>
      <c r="B24" s="9">
        <v>1</v>
      </c>
      <c r="C24" s="9">
        <v>0</v>
      </c>
      <c r="D24" s="9">
        <v>0</v>
      </c>
      <c r="E24" s="10">
        <f xml:space="preserve"> SUM(Round39[[#This Row],[امتیاز نتیجه]:[امتیاز پاس گل]])</f>
        <v>1</v>
      </c>
    </row>
    <row r="25" spans="1:5" x14ac:dyDescent="0.25">
      <c r="A25" s="9">
        <v>29490</v>
      </c>
      <c r="B25" s="9">
        <v>1</v>
      </c>
      <c r="C25" s="9">
        <v>0</v>
      </c>
      <c r="D25" s="9">
        <v>0</v>
      </c>
      <c r="E25" s="8">
        <f xml:space="preserve"> SUM(Round39[[#This Row],[امتیاز نتیجه]:[امتیاز پاس گل]])</f>
        <v>1</v>
      </c>
    </row>
    <row r="26" spans="1:5" x14ac:dyDescent="0.25">
      <c r="A26" s="9">
        <v>3564</v>
      </c>
      <c r="B26" s="9">
        <v>1</v>
      </c>
      <c r="C26" s="9">
        <v>0</v>
      </c>
      <c r="D26" s="9">
        <v>0</v>
      </c>
      <c r="E26" s="8">
        <f xml:space="preserve"> SUM(Round39[[#This Row],[امتیاز نتیجه]:[امتیاز پاس گل]])</f>
        <v>1</v>
      </c>
    </row>
    <row r="27" spans="1:5" x14ac:dyDescent="0.25">
      <c r="A27" s="9">
        <v>20581</v>
      </c>
      <c r="B27" s="9">
        <v>1</v>
      </c>
      <c r="C27" s="9">
        <v>0</v>
      </c>
      <c r="D27" s="9">
        <v>0</v>
      </c>
      <c r="E27" s="8">
        <f xml:space="preserve"> SUM(Round39[[#This Row],[امتیاز نتیجه]:[امتیاز پاس گل]])</f>
        <v>1</v>
      </c>
    </row>
    <row r="28" spans="1:5" x14ac:dyDescent="0.25">
      <c r="A28" s="9">
        <v>29800</v>
      </c>
      <c r="B28" s="9">
        <v>1</v>
      </c>
      <c r="C28" s="9">
        <v>0</v>
      </c>
      <c r="D28" s="9">
        <v>0</v>
      </c>
      <c r="E28" s="8">
        <f xml:space="preserve"> SUM(Round39[[#This Row],[امتیاز نتیجه]:[امتیاز پاس گل]])</f>
        <v>1</v>
      </c>
    </row>
    <row r="29" spans="1:5" x14ac:dyDescent="0.25">
      <c r="A29" s="9">
        <v>22503</v>
      </c>
      <c r="B29" s="9">
        <v>1</v>
      </c>
      <c r="C29" s="9">
        <v>0</v>
      </c>
      <c r="D29" s="9">
        <v>0</v>
      </c>
      <c r="E29" s="8">
        <f xml:space="preserve"> SUM(Round39[[#This Row],[امتیاز نتیجه]:[امتیاز پاس گل]])</f>
        <v>1</v>
      </c>
    </row>
    <row r="30" spans="1:5" x14ac:dyDescent="0.25">
      <c r="A30" s="9">
        <v>19364</v>
      </c>
      <c r="B30" s="9">
        <v>1</v>
      </c>
      <c r="C30" s="9">
        <v>0</v>
      </c>
      <c r="D30" s="9">
        <v>0</v>
      </c>
      <c r="E30" s="8">
        <f xml:space="preserve"> SUM(Round39[[#This Row],[امتیاز نتیجه]:[امتیاز پاس گل]])</f>
        <v>1</v>
      </c>
    </row>
    <row r="31" spans="1:5" x14ac:dyDescent="0.25">
      <c r="A31" s="9">
        <v>26298</v>
      </c>
      <c r="B31" s="9">
        <v>1</v>
      </c>
      <c r="C31" s="9">
        <v>0</v>
      </c>
      <c r="D31" s="9">
        <v>0</v>
      </c>
      <c r="E31" s="8">
        <f xml:space="preserve"> SUM(Round39[[#This Row],[امتیاز نتیجه]:[امتیاز پاس گل]])</f>
        <v>1</v>
      </c>
    </row>
    <row r="32" spans="1:5" x14ac:dyDescent="0.25">
      <c r="A32" s="9">
        <v>27427</v>
      </c>
      <c r="B32" s="9">
        <v>1</v>
      </c>
      <c r="C32" s="9">
        <v>0</v>
      </c>
      <c r="D32" s="9">
        <v>0</v>
      </c>
      <c r="E32" s="8">
        <f xml:space="preserve"> SUM(Round39[[#This Row],[امتیاز نتیجه]:[امتیاز پاس گل]])</f>
        <v>1</v>
      </c>
    </row>
    <row r="33" spans="1:5" x14ac:dyDescent="0.25">
      <c r="A33" s="9">
        <v>29782</v>
      </c>
      <c r="B33" s="9">
        <v>1</v>
      </c>
      <c r="C33" s="9">
        <v>0</v>
      </c>
      <c r="D33" s="9">
        <v>0</v>
      </c>
      <c r="E33" s="8">
        <f xml:space="preserve"> SUM(Round39[[#This Row],[امتیاز نتیجه]:[امتیاز پاس گل]])</f>
        <v>1</v>
      </c>
    </row>
    <row r="34" spans="1:5" x14ac:dyDescent="0.25">
      <c r="A34" s="9">
        <v>29640</v>
      </c>
      <c r="B34" s="9">
        <v>1</v>
      </c>
      <c r="C34" s="9">
        <v>0</v>
      </c>
      <c r="D34" s="9">
        <v>0</v>
      </c>
      <c r="E34" s="8">
        <f xml:space="preserve"> SUM(Round39[[#This Row],[امتیاز نتیجه]:[امتیاز پاس گل]])</f>
        <v>1</v>
      </c>
    </row>
    <row r="35" spans="1:5" x14ac:dyDescent="0.25">
      <c r="A35" s="9">
        <v>8946</v>
      </c>
      <c r="B35" s="9">
        <v>1</v>
      </c>
      <c r="C35" s="9">
        <v>0</v>
      </c>
      <c r="D35" s="9">
        <v>0</v>
      </c>
      <c r="E35" s="8">
        <f xml:space="preserve"> SUM(Round39[[#This Row],[امتیاز نتیجه]:[امتیاز پاس گل]])</f>
        <v>1</v>
      </c>
    </row>
    <row r="36" spans="1:5" x14ac:dyDescent="0.25">
      <c r="A36" s="9">
        <v>29910</v>
      </c>
      <c r="B36" s="9">
        <v>1</v>
      </c>
      <c r="C36" s="9">
        <v>0</v>
      </c>
      <c r="D36" s="9">
        <v>0</v>
      </c>
      <c r="E36" s="8">
        <f xml:space="preserve"> SUM(Round39[[#This Row],[امتیاز نتیجه]:[امتیاز پاس گل]])</f>
        <v>1</v>
      </c>
    </row>
    <row r="37" spans="1:5" x14ac:dyDescent="0.25">
      <c r="A37" s="9">
        <v>29918</v>
      </c>
      <c r="B37" s="9">
        <v>1</v>
      </c>
      <c r="C37" s="9">
        <v>0</v>
      </c>
      <c r="D37" s="9">
        <v>0</v>
      </c>
      <c r="E37" s="8">
        <f xml:space="preserve"> SUM(Round39[[#This Row],[امتیاز نتیجه]:[امتیاز پاس گل]])</f>
        <v>1</v>
      </c>
    </row>
    <row r="38" spans="1:5" x14ac:dyDescent="0.25">
      <c r="A38" s="9">
        <v>27376</v>
      </c>
      <c r="B38" s="9">
        <v>1</v>
      </c>
      <c r="C38" s="9">
        <v>0</v>
      </c>
      <c r="D38" s="9">
        <v>0</v>
      </c>
      <c r="E38" s="8">
        <f xml:space="preserve"> SUM(Round39[[#This Row],[امتیاز نتیجه]:[امتیاز پاس گل]])</f>
        <v>1</v>
      </c>
    </row>
    <row r="39" spans="1:5" x14ac:dyDescent="0.25">
      <c r="A39" s="26" t="s">
        <v>189</v>
      </c>
      <c r="B39" s="27"/>
      <c r="C39" s="27"/>
      <c r="D39" s="27"/>
      <c r="E39" s="8">
        <v>2.13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9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29640</v>
      </c>
      <c r="B2" s="7">
        <v>5</v>
      </c>
      <c r="C2" s="7">
        <v>1</v>
      </c>
      <c r="D2" s="7">
        <v>1</v>
      </c>
      <c r="E2" s="8">
        <f xml:space="preserve"> SUM(Round40[[#This Row],[امتیاز نتیجه]:[امتیاز پاس گل]])</f>
        <v>7</v>
      </c>
    </row>
    <row r="3" spans="1:5" x14ac:dyDescent="0.25">
      <c r="A3" s="28">
        <v>29611</v>
      </c>
      <c r="B3" s="28">
        <v>1</v>
      </c>
      <c r="C3" s="28">
        <v>1</v>
      </c>
      <c r="D3" s="28">
        <v>1</v>
      </c>
      <c r="E3" s="8">
        <f xml:space="preserve"> SUM(Round40[[#This Row],[امتیاز نتیجه]:[امتیاز پاس گل]])</f>
        <v>3</v>
      </c>
    </row>
    <row r="4" spans="1:5" x14ac:dyDescent="0.25">
      <c r="A4" s="9">
        <v>19364</v>
      </c>
      <c r="B4" s="9">
        <v>1</v>
      </c>
      <c r="C4" s="9">
        <v>1</v>
      </c>
      <c r="D4" s="9">
        <v>1</v>
      </c>
      <c r="E4" s="8">
        <f xml:space="preserve"> SUM(Round40[[#This Row],[امتیاز نتیجه]:[امتیاز پاس گل]])</f>
        <v>3</v>
      </c>
    </row>
    <row r="5" spans="1:5" x14ac:dyDescent="0.25">
      <c r="A5" s="9">
        <v>26482</v>
      </c>
      <c r="B5" s="9">
        <v>1</v>
      </c>
      <c r="C5" s="9">
        <v>1</v>
      </c>
      <c r="D5" s="9">
        <v>1</v>
      </c>
      <c r="E5" s="8">
        <f xml:space="preserve"> SUM(Round40[[#This Row],[امتیاز نتیجه]:[امتیاز پاس گل]])</f>
        <v>3</v>
      </c>
    </row>
    <row r="6" spans="1:5" x14ac:dyDescent="0.25">
      <c r="A6" s="9">
        <v>2</v>
      </c>
      <c r="B6" s="9">
        <v>1</v>
      </c>
      <c r="C6" s="9">
        <v>1</v>
      </c>
      <c r="D6" s="9">
        <v>1</v>
      </c>
      <c r="E6" s="8">
        <f xml:space="preserve"> SUM(Round40[[#This Row],[امتیاز نتیجه]:[امتیاز پاس گل]])</f>
        <v>3</v>
      </c>
    </row>
    <row r="7" spans="1:5" x14ac:dyDescent="0.25">
      <c r="A7" s="9">
        <v>26298</v>
      </c>
      <c r="B7" s="9">
        <v>1</v>
      </c>
      <c r="C7" s="9">
        <v>1</v>
      </c>
      <c r="D7" s="9">
        <v>1</v>
      </c>
      <c r="E7" s="8">
        <f xml:space="preserve"> SUM(Round40[[#This Row],[امتیاز نتیجه]:[امتیاز پاس گل]])</f>
        <v>3</v>
      </c>
    </row>
    <row r="8" spans="1:5" x14ac:dyDescent="0.25">
      <c r="A8" s="9">
        <v>29560</v>
      </c>
      <c r="B8" s="9">
        <v>1</v>
      </c>
      <c r="C8" s="9">
        <v>1</v>
      </c>
      <c r="D8" s="9">
        <v>1</v>
      </c>
      <c r="E8" s="8">
        <f xml:space="preserve"> SUM(Round40[[#This Row],[امتیاز نتیجه]:[امتیاز پاس گل]])</f>
        <v>3</v>
      </c>
    </row>
    <row r="9" spans="1:5" x14ac:dyDescent="0.25">
      <c r="A9" s="9">
        <v>5914</v>
      </c>
      <c r="B9" s="9">
        <v>1</v>
      </c>
      <c r="C9" s="9">
        <v>0</v>
      </c>
      <c r="D9" s="9">
        <v>1</v>
      </c>
      <c r="E9" s="10">
        <f xml:space="preserve"> SUM(Round40[[#This Row],[امتیاز نتیجه]:[امتیاز پاس گل]])</f>
        <v>2</v>
      </c>
    </row>
    <row r="10" spans="1:5" x14ac:dyDescent="0.25">
      <c r="A10" s="9">
        <v>25155</v>
      </c>
      <c r="B10" s="9">
        <v>1</v>
      </c>
      <c r="C10" s="9">
        <v>0</v>
      </c>
      <c r="D10" s="9">
        <v>1</v>
      </c>
      <c r="E10" s="10">
        <f xml:space="preserve"> SUM(Round40[[#This Row],[امتیاز نتیجه]:[امتیاز پاس گل]])</f>
        <v>2</v>
      </c>
    </row>
    <row r="11" spans="1:5" x14ac:dyDescent="0.25">
      <c r="A11" s="9">
        <v>18508</v>
      </c>
      <c r="B11" s="9">
        <v>1</v>
      </c>
      <c r="C11" s="9">
        <v>1</v>
      </c>
      <c r="D11" s="9">
        <v>0</v>
      </c>
      <c r="E11" s="10">
        <f xml:space="preserve"> SUM(Round40[[#This Row],[امتیاز نتیجه]:[امتیاز پاس گل]])</f>
        <v>2</v>
      </c>
    </row>
    <row r="12" spans="1:5" x14ac:dyDescent="0.25">
      <c r="A12" s="9">
        <v>27857</v>
      </c>
      <c r="B12" s="9">
        <v>1</v>
      </c>
      <c r="C12" s="9">
        <v>0</v>
      </c>
      <c r="D12" s="9">
        <v>1</v>
      </c>
      <c r="E12" s="8">
        <f xml:space="preserve"> SUM(Round40[[#This Row],[امتیاز نتیجه]:[امتیاز پاس گل]])</f>
        <v>2</v>
      </c>
    </row>
    <row r="13" spans="1:5" x14ac:dyDescent="0.25">
      <c r="A13" s="9">
        <v>29909</v>
      </c>
      <c r="B13" s="9">
        <v>1</v>
      </c>
      <c r="C13" s="9">
        <v>1</v>
      </c>
      <c r="D13" s="9">
        <v>0</v>
      </c>
      <c r="E13" s="8">
        <f xml:space="preserve"> SUM(Round40[[#This Row],[امتیاز نتیجه]:[امتیاز پاس گل]])</f>
        <v>2</v>
      </c>
    </row>
    <row r="14" spans="1:5" x14ac:dyDescent="0.25">
      <c r="A14" s="9">
        <v>29687</v>
      </c>
      <c r="B14" s="9">
        <v>1</v>
      </c>
      <c r="C14" s="9">
        <v>0</v>
      </c>
      <c r="D14" s="9">
        <v>1</v>
      </c>
      <c r="E14" s="8">
        <f xml:space="preserve"> SUM(Round40[[#This Row],[امتیاز نتیجه]:[امتیاز پاس گل]])</f>
        <v>2</v>
      </c>
    </row>
    <row r="15" spans="1:5" x14ac:dyDescent="0.25">
      <c r="A15" s="9">
        <v>1912</v>
      </c>
      <c r="B15" s="9">
        <v>1</v>
      </c>
      <c r="C15" s="9">
        <v>0</v>
      </c>
      <c r="D15" s="9">
        <v>0</v>
      </c>
      <c r="E15" s="10">
        <f xml:space="preserve"> SUM(Round40[[#This Row],[امتیاز نتیجه]:[امتیاز پاس گل]])</f>
        <v>1</v>
      </c>
    </row>
    <row r="16" spans="1:5" x14ac:dyDescent="0.25">
      <c r="A16" s="9">
        <v>29800</v>
      </c>
      <c r="B16" s="9">
        <v>1</v>
      </c>
      <c r="C16" s="9">
        <v>0</v>
      </c>
      <c r="D16" s="9">
        <v>0</v>
      </c>
      <c r="E16" s="10">
        <f xml:space="preserve"> SUM(Round40[[#This Row],[امتیاز نتیجه]:[امتیاز پاس گل]])</f>
        <v>1</v>
      </c>
    </row>
    <row r="17" spans="1:5" x14ac:dyDescent="0.25">
      <c r="A17" s="9">
        <v>6557</v>
      </c>
      <c r="B17" s="9">
        <v>1</v>
      </c>
      <c r="C17" s="9">
        <v>0</v>
      </c>
      <c r="D17" s="9">
        <v>0</v>
      </c>
      <c r="E17" s="8">
        <f xml:space="preserve"> SUM(Round40[[#This Row],[امتیاز نتیجه]:[امتیاز پاس گل]])</f>
        <v>1</v>
      </c>
    </row>
    <row r="18" spans="1:5" x14ac:dyDescent="0.25">
      <c r="A18" s="9">
        <v>29536</v>
      </c>
      <c r="B18" s="9">
        <v>1</v>
      </c>
      <c r="C18" s="9">
        <v>0</v>
      </c>
      <c r="D18" s="9">
        <v>0</v>
      </c>
      <c r="E18" s="8">
        <f xml:space="preserve"> SUM(Round40[[#This Row],[امتیاز نتیجه]:[امتیاز پاس گل]])</f>
        <v>1</v>
      </c>
    </row>
    <row r="19" spans="1:5" x14ac:dyDescent="0.25">
      <c r="A19" s="9">
        <v>25927</v>
      </c>
      <c r="B19" s="9">
        <v>1</v>
      </c>
      <c r="C19" s="9">
        <v>0</v>
      </c>
      <c r="D19" s="9">
        <v>0</v>
      </c>
      <c r="E19" s="8">
        <f xml:space="preserve"> SUM(Round40[[#This Row],[امتیاز نتیجه]:[امتیاز پاس گل]])</f>
        <v>1</v>
      </c>
    </row>
    <row r="20" spans="1:5" x14ac:dyDescent="0.25">
      <c r="A20" s="9">
        <v>29490</v>
      </c>
      <c r="B20" s="9">
        <v>1</v>
      </c>
      <c r="C20" s="9">
        <v>0</v>
      </c>
      <c r="D20" s="9">
        <v>0</v>
      </c>
      <c r="E20" s="8">
        <f xml:space="preserve"> SUM(Round40[[#This Row],[امتیاز نتیجه]:[امتیاز پاس گل]])</f>
        <v>1</v>
      </c>
    </row>
    <row r="21" spans="1:5" x14ac:dyDescent="0.25">
      <c r="A21" s="9">
        <v>22503</v>
      </c>
      <c r="B21" s="9">
        <v>1</v>
      </c>
      <c r="C21" s="9">
        <v>0</v>
      </c>
      <c r="D21" s="9">
        <v>0</v>
      </c>
      <c r="E21" s="8">
        <f xml:space="preserve"> SUM(Round40[[#This Row],[امتیاز نتیجه]:[امتیاز پاس گل]])</f>
        <v>1</v>
      </c>
    </row>
    <row r="22" spans="1:5" x14ac:dyDescent="0.25">
      <c r="A22" s="9">
        <v>29446</v>
      </c>
      <c r="B22" s="9">
        <v>1</v>
      </c>
      <c r="C22" s="9">
        <v>0</v>
      </c>
      <c r="D22" s="9">
        <v>0</v>
      </c>
      <c r="E22" s="8">
        <f xml:space="preserve"> SUM(Round40[[#This Row],[امتیاز نتیجه]:[امتیاز پاس گل]])</f>
        <v>1</v>
      </c>
    </row>
    <row r="23" spans="1:5" x14ac:dyDescent="0.25">
      <c r="A23" s="9">
        <v>22881</v>
      </c>
      <c r="B23" s="9">
        <v>1</v>
      </c>
      <c r="C23" s="9">
        <v>0</v>
      </c>
      <c r="D23" s="9">
        <v>0</v>
      </c>
      <c r="E23" s="8">
        <f xml:space="preserve"> SUM(Round40[[#This Row],[امتیاز نتیجه]:[امتیاز پاس گل]])</f>
        <v>1</v>
      </c>
    </row>
    <row r="24" spans="1:5" x14ac:dyDescent="0.25">
      <c r="A24" s="9">
        <v>27427</v>
      </c>
      <c r="B24" s="9">
        <v>1</v>
      </c>
      <c r="C24" s="9">
        <v>0</v>
      </c>
      <c r="D24" s="9">
        <v>0</v>
      </c>
      <c r="E24" s="8">
        <f xml:space="preserve"> SUM(Round40[[#This Row],[امتیاز نتیجه]:[امتیاز پاس گل]])</f>
        <v>1</v>
      </c>
    </row>
    <row r="25" spans="1:5" x14ac:dyDescent="0.25">
      <c r="A25" s="9">
        <v>29782</v>
      </c>
      <c r="B25" s="9">
        <v>1</v>
      </c>
      <c r="C25" s="9">
        <v>0</v>
      </c>
      <c r="D25" s="9">
        <v>0</v>
      </c>
      <c r="E25" s="8">
        <f xml:space="preserve"> SUM(Round40[[#This Row],[امتیاز نتیجه]:[امتیاز پاس گل]])</f>
        <v>1</v>
      </c>
    </row>
    <row r="26" spans="1:5" x14ac:dyDescent="0.25">
      <c r="A26" s="9">
        <v>21822</v>
      </c>
      <c r="B26" s="9">
        <v>1</v>
      </c>
      <c r="C26" s="9">
        <v>0</v>
      </c>
      <c r="D26" s="9">
        <v>0</v>
      </c>
      <c r="E26" s="8">
        <f xml:space="preserve"> SUM(Round40[[#This Row],[امتیاز نتیجه]:[امتیاز پاس گل]])</f>
        <v>1</v>
      </c>
    </row>
    <row r="27" spans="1:5" x14ac:dyDescent="0.25">
      <c r="A27" s="9">
        <v>8946</v>
      </c>
      <c r="B27" s="9">
        <v>1</v>
      </c>
      <c r="C27" s="9">
        <v>0</v>
      </c>
      <c r="D27" s="9">
        <v>0</v>
      </c>
      <c r="E27" s="8">
        <f xml:space="preserve"> SUM(Round40[[#This Row],[امتیاز نتیجه]:[امتیاز پاس گل]])</f>
        <v>1</v>
      </c>
    </row>
    <row r="28" spans="1:5" x14ac:dyDescent="0.25">
      <c r="A28" s="9">
        <v>29631</v>
      </c>
      <c r="B28" s="9">
        <v>1</v>
      </c>
      <c r="C28" s="9">
        <v>0</v>
      </c>
      <c r="D28" s="9">
        <v>0</v>
      </c>
      <c r="E28" s="8">
        <f xml:space="preserve"> SUM(Round40[[#This Row],[امتیاز نتیجه]:[امتیاز پاس گل]])</f>
        <v>1</v>
      </c>
    </row>
    <row r="29" spans="1:5" x14ac:dyDescent="0.25">
      <c r="A29" s="9" t="s">
        <v>189</v>
      </c>
      <c r="B29" s="9"/>
      <c r="C29" s="9"/>
      <c r="D29" s="9"/>
      <c r="E29" s="10" t="s">
        <v>288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7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29560</v>
      </c>
      <c r="B2" s="7">
        <v>5</v>
      </c>
      <c r="C2" s="7">
        <v>0</v>
      </c>
      <c r="D2" s="7">
        <v>0</v>
      </c>
      <c r="E2" s="8">
        <f xml:space="preserve"> SUM(Round41[[#This Row],[امتیاز نتیجه]:[امتیاز پاس گل]])</f>
        <v>5</v>
      </c>
    </row>
    <row r="3" spans="1:5" x14ac:dyDescent="0.25">
      <c r="A3" s="9">
        <v>5914</v>
      </c>
      <c r="B3" s="9">
        <v>3</v>
      </c>
      <c r="C3" s="9">
        <v>0</v>
      </c>
      <c r="D3" s="9">
        <v>0</v>
      </c>
      <c r="E3" s="10">
        <f xml:space="preserve"> SUM(Round41[[#This Row],[امتیاز نتیجه]:[امتیاز پاس گل]])</f>
        <v>3</v>
      </c>
    </row>
    <row r="4" spans="1:5" x14ac:dyDescent="0.25">
      <c r="A4" s="9">
        <v>29611</v>
      </c>
      <c r="B4" s="9">
        <v>3</v>
      </c>
      <c r="C4" s="9">
        <v>0</v>
      </c>
      <c r="D4" s="9">
        <v>0</v>
      </c>
      <c r="E4" s="10">
        <f xml:space="preserve"> SUM(Round41[[#This Row],[امتیاز نتیجه]:[امتیاز پاس گل]])</f>
        <v>3</v>
      </c>
    </row>
    <row r="5" spans="1:5" x14ac:dyDescent="0.25">
      <c r="A5" s="9">
        <v>29536</v>
      </c>
      <c r="B5" s="9">
        <v>3</v>
      </c>
      <c r="C5" s="9">
        <v>0</v>
      </c>
      <c r="D5" s="9">
        <v>0</v>
      </c>
      <c r="E5" s="8">
        <f xml:space="preserve"> SUM(Round41[[#This Row],[امتیاز نتیجه]:[امتیاز پاس گل]])</f>
        <v>3</v>
      </c>
    </row>
    <row r="6" spans="1:5" x14ac:dyDescent="0.25">
      <c r="A6" s="9">
        <v>29909</v>
      </c>
      <c r="B6" s="9">
        <v>3</v>
      </c>
      <c r="C6" s="9">
        <v>0</v>
      </c>
      <c r="D6" s="9">
        <v>0</v>
      </c>
      <c r="E6" s="8">
        <f xml:space="preserve"> SUM(Round41[[#This Row],[امتیاز نتیجه]:[امتیاز پاس گل]])</f>
        <v>3</v>
      </c>
    </row>
    <row r="7" spans="1:5" x14ac:dyDescent="0.25">
      <c r="A7" s="9">
        <v>29631</v>
      </c>
      <c r="B7" s="9">
        <v>3</v>
      </c>
      <c r="C7" s="9">
        <v>0</v>
      </c>
      <c r="D7" s="9">
        <v>0</v>
      </c>
      <c r="E7" s="8">
        <f xml:space="preserve"> SUM(Round41[[#This Row],[امتیاز نتیجه]:[امتیاز پاس گل]])</f>
        <v>3</v>
      </c>
    </row>
    <row r="8" spans="1:5" x14ac:dyDescent="0.25">
      <c r="A8" s="9">
        <v>1912</v>
      </c>
      <c r="B8" s="9">
        <v>0</v>
      </c>
      <c r="C8" s="9">
        <v>0</v>
      </c>
      <c r="D8" s="9">
        <v>0</v>
      </c>
      <c r="E8" s="10">
        <f xml:space="preserve"> SUM(Round41[[#This Row],[امتیاز نتیجه]:[امتیاز پاس گل]])</f>
        <v>0</v>
      </c>
    </row>
    <row r="9" spans="1:5" x14ac:dyDescent="0.25">
      <c r="A9" s="9">
        <v>24294</v>
      </c>
      <c r="B9" s="9">
        <v>0</v>
      </c>
      <c r="C9" s="9">
        <v>0</v>
      </c>
      <c r="D9" s="9">
        <v>0</v>
      </c>
      <c r="E9" s="10">
        <f xml:space="preserve"> SUM(Round41[[#This Row],[امتیاز نتیجه]:[امتیاز پاس گل]])</f>
        <v>0</v>
      </c>
    </row>
    <row r="10" spans="1:5" x14ac:dyDescent="0.25">
      <c r="A10" s="9">
        <v>29490</v>
      </c>
      <c r="B10" s="9">
        <v>0</v>
      </c>
      <c r="C10" s="9">
        <v>0</v>
      </c>
      <c r="D10" s="9">
        <v>0</v>
      </c>
      <c r="E10" s="10">
        <f xml:space="preserve"> SUM(Round41[[#This Row],[امتیاز نتیجه]:[امتیاز پاس گل]])</f>
        <v>0</v>
      </c>
    </row>
    <row r="11" spans="1:5" x14ac:dyDescent="0.25">
      <c r="A11" s="9">
        <v>29800</v>
      </c>
      <c r="B11" s="9">
        <v>0</v>
      </c>
      <c r="C11" s="9">
        <v>0</v>
      </c>
      <c r="D11" s="9">
        <v>0</v>
      </c>
      <c r="E11" s="8">
        <f xml:space="preserve"> SUM(Round41[[#This Row],[امتیاز نتیجه]:[امتیاز پاس گل]])</f>
        <v>0</v>
      </c>
    </row>
    <row r="12" spans="1:5" x14ac:dyDescent="0.25">
      <c r="A12" s="9">
        <v>18508</v>
      </c>
      <c r="B12" s="9">
        <v>0</v>
      </c>
      <c r="C12" s="9">
        <v>0</v>
      </c>
      <c r="D12" s="9">
        <v>0</v>
      </c>
      <c r="E12" s="8">
        <f xml:space="preserve"> SUM(Round41[[#This Row],[امتیاز نتیجه]:[امتیاز پاس گل]])</f>
        <v>0</v>
      </c>
    </row>
    <row r="13" spans="1:5" x14ac:dyDescent="0.25">
      <c r="A13" s="9">
        <v>6557</v>
      </c>
      <c r="B13" s="9">
        <v>0</v>
      </c>
      <c r="C13" s="9">
        <v>0</v>
      </c>
      <c r="D13" s="9">
        <v>0</v>
      </c>
      <c r="E13" s="8">
        <f xml:space="preserve"> SUM(Round41[[#This Row],[امتیاز نتیجه]:[امتیاز پاس گل]])</f>
        <v>0</v>
      </c>
    </row>
    <row r="14" spans="1:5" x14ac:dyDescent="0.25">
      <c r="A14" s="9">
        <v>27857</v>
      </c>
      <c r="B14" s="9">
        <v>0</v>
      </c>
      <c r="C14" s="9">
        <v>0</v>
      </c>
      <c r="D14" s="9">
        <v>0</v>
      </c>
      <c r="E14" s="8">
        <f xml:space="preserve"> SUM(Round41[[#This Row],[امتیاز نتیجه]:[امتیاز پاس گل]])</f>
        <v>0</v>
      </c>
    </row>
    <row r="15" spans="1:5" x14ac:dyDescent="0.25">
      <c r="A15" s="9">
        <v>29446</v>
      </c>
      <c r="B15" s="9">
        <v>0</v>
      </c>
      <c r="C15" s="9">
        <v>0</v>
      </c>
      <c r="D15" s="9">
        <v>0</v>
      </c>
      <c r="E15" s="8">
        <f xml:space="preserve"> SUM(Round41[[#This Row],[امتیاز نتیجه]:[امتیاز پاس گل]])</f>
        <v>0</v>
      </c>
    </row>
    <row r="16" spans="1:5" x14ac:dyDescent="0.25">
      <c r="A16" s="9">
        <v>26298</v>
      </c>
      <c r="B16" s="9">
        <v>0</v>
      </c>
      <c r="C16" s="9">
        <v>0</v>
      </c>
      <c r="D16" s="9">
        <v>0</v>
      </c>
      <c r="E16" s="8">
        <f xml:space="preserve"> SUM(Round41[[#This Row],[امتیاز نتیجه]:[امتیاز پاس گل]])</f>
        <v>0</v>
      </c>
    </row>
    <row r="17" spans="1:5" x14ac:dyDescent="0.25">
      <c r="A17" s="9">
        <v>24786</v>
      </c>
      <c r="B17" s="9">
        <v>0</v>
      </c>
      <c r="C17" s="9">
        <v>0</v>
      </c>
      <c r="D17" s="9">
        <v>0</v>
      </c>
      <c r="E17" s="8">
        <f xml:space="preserve"> SUM(Round41[[#This Row],[امتیاز نتیجه]:[امتیاز پاس گل]])</f>
        <v>0</v>
      </c>
    </row>
    <row r="18" spans="1:5" x14ac:dyDescent="0.25">
      <c r="A18" s="9">
        <v>2</v>
      </c>
      <c r="B18" s="9">
        <v>0</v>
      </c>
      <c r="C18" s="9">
        <v>0</v>
      </c>
      <c r="D18" s="9">
        <v>0</v>
      </c>
      <c r="E18" s="8">
        <f xml:space="preserve"> SUM(Round41[[#This Row],[امتیاز نتیجه]:[امتیاز پاس گل]])</f>
        <v>0</v>
      </c>
    </row>
    <row r="19" spans="1:5" x14ac:dyDescent="0.25">
      <c r="A19" s="9">
        <v>27427</v>
      </c>
      <c r="B19" s="9">
        <v>0</v>
      </c>
      <c r="C19" s="9">
        <v>0</v>
      </c>
      <c r="D19" s="9">
        <v>0</v>
      </c>
      <c r="E19" s="8">
        <f xml:space="preserve"> SUM(Round41[[#This Row],[امتیاز نتیجه]:[امتیاز پاس گل]])</f>
        <v>0</v>
      </c>
    </row>
    <row r="20" spans="1:5" x14ac:dyDescent="0.25">
      <c r="A20" s="9">
        <v>21822</v>
      </c>
      <c r="B20" s="9">
        <v>0</v>
      </c>
      <c r="C20" s="9">
        <v>0</v>
      </c>
      <c r="D20" s="9">
        <v>0</v>
      </c>
      <c r="E20" s="8">
        <f xml:space="preserve"> SUM(Round41[[#This Row],[امتیاز نتیجه]:[امتیاز پاس گل]])</f>
        <v>0</v>
      </c>
    </row>
    <row r="21" spans="1:5" x14ac:dyDescent="0.25">
      <c r="A21" s="9">
        <v>29687</v>
      </c>
      <c r="B21" s="9">
        <v>0</v>
      </c>
      <c r="C21" s="9">
        <v>0</v>
      </c>
      <c r="D21" s="9">
        <v>0</v>
      </c>
      <c r="E21" s="8">
        <f xml:space="preserve"> SUM(Round41[[#This Row],[امتیاز نتیجه]:[امتیاز پاس گل]])</f>
        <v>0</v>
      </c>
    </row>
    <row r="22" spans="1:5" x14ac:dyDescent="0.25">
      <c r="A22" s="9">
        <v>22881</v>
      </c>
      <c r="B22" s="9">
        <v>0</v>
      </c>
      <c r="C22" s="9">
        <v>0</v>
      </c>
      <c r="D22" s="9">
        <v>0</v>
      </c>
      <c r="E22" s="8">
        <f xml:space="preserve"> SUM(Round41[[#This Row],[امتیاز نتیجه]:[امتیاز پاس گل]])</f>
        <v>0</v>
      </c>
    </row>
    <row r="23" spans="1:5" x14ac:dyDescent="0.25">
      <c r="A23" s="9">
        <v>29640</v>
      </c>
      <c r="B23" s="9">
        <v>0</v>
      </c>
      <c r="C23" s="9">
        <v>0</v>
      </c>
      <c r="D23" s="9">
        <v>0</v>
      </c>
      <c r="E23" s="8">
        <f xml:space="preserve"> SUM(Round41[[#This Row],[امتیاز نتیجه]:[امتیاز پاس گل]])</f>
        <v>0</v>
      </c>
    </row>
    <row r="24" spans="1:5" x14ac:dyDescent="0.25">
      <c r="A24" s="9">
        <v>8946</v>
      </c>
      <c r="B24" s="9">
        <v>0</v>
      </c>
      <c r="C24" s="9">
        <v>0</v>
      </c>
      <c r="D24" s="9">
        <v>0</v>
      </c>
      <c r="E24" s="8">
        <f xml:space="preserve"> SUM(Round41[[#This Row],[امتیاز نتیجه]:[امتیاز پاس گل]])</f>
        <v>0</v>
      </c>
    </row>
    <row r="25" spans="1:5" x14ac:dyDescent="0.25">
      <c r="A25" s="9">
        <v>22089</v>
      </c>
      <c r="B25" s="9">
        <v>0</v>
      </c>
      <c r="C25" s="9">
        <v>0</v>
      </c>
      <c r="D25" s="9">
        <v>0</v>
      </c>
      <c r="E25" s="8">
        <f xml:space="preserve"> SUM(Round41[[#This Row],[امتیاز نتیجه]:[امتیاز پاس گل]])</f>
        <v>0</v>
      </c>
    </row>
    <row r="26" spans="1:5" x14ac:dyDescent="0.25">
      <c r="A26" s="9">
        <v>29823</v>
      </c>
      <c r="B26" s="9">
        <v>0</v>
      </c>
      <c r="C26" s="9">
        <v>0</v>
      </c>
      <c r="D26" s="9">
        <v>0</v>
      </c>
      <c r="E26" s="8">
        <f xml:space="preserve"> SUM(Round41[[#This Row],[امتیاز نتیجه]:[امتیاز پاس گل]])</f>
        <v>0</v>
      </c>
    </row>
    <row r="27" spans="1:5" x14ac:dyDescent="0.25">
      <c r="A27" s="27" t="s">
        <v>189</v>
      </c>
      <c r="B27" s="27"/>
      <c r="C27" s="27"/>
      <c r="D27" s="27"/>
      <c r="E27" s="10">
        <f>SUBTOTAL(101,Round41[مجموع امتیاز])</f>
        <v>0.8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5914</v>
      </c>
      <c r="B2" s="7">
        <v>1</v>
      </c>
      <c r="C2" s="7">
        <v>3</v>
      </c>
      <c r="D2" s="7">
        <v>2</v>
      </c>
      <c r="E2" s="8">
        <f xml:space="preserve"> SUM(Round42[[#This Row],[امتیاز نتیجه]:[امتیاز پاس گل]])</f>
        <v>6</v>
      </c>
    </row>
    <row r="3" spans="1:5" x14ac:dyDescent="0.25">
      <c r="A3" s="9">
        <v>22881</v>
      </c>
      <c r="B3" s="9">
        <v>1</v>
      </c>
      <c r="C3" s="9">
        <v>3</v>
      </c>
      <c r="D3" s="9">
        <v>1</v>
      </c>
      <c r="E3" s="8">
        <f xml:space="preserve"> SUM(Round42[[#This Row],[امتیاز نتیجه]:[امتیاز پاس گل]])</f>
        <v>5</v>
      </c>
    </row>
    <row r="4" spans="1:5" x14ac:dyDescent="0.25">
      <c r="A4" s="9">
        <v>29823</v>
      </c>
      <c r="B4" s="9">
        <v>3</v>
      </c>
      <c r="C4" s="9">
        <v>0</v>
      </c>
      <c r="D4" s="9">
        <v>2</v>
      </c>
      <c r="E4" s="8">
        <f xml:space="preserve"> SUM(Round42[[#This Row],[امتیاز نتیجه]:[امتیاز پاس گل]])</f>
        <v>5</v>
      </c>
    </row>
    <row r="5" spans="1:5" x14ac:dyDescent="0.25">
      <c r="A5" s="9">
        <v>18508</v>
      </c>
      <c r="B5" s="9">
        <v>1</v>
      </c>
      <c r="C5" s="9">
        <v>2</v>
      </c>
      <c r="D5" s="9">
        <v>1</v>
      </c>
      <c r="E5" s="10">
        <f xml:space="preserve"> SUM(Round42[[#This Row],[امتیاز نتیجه]:[امتیاز پاس گل]])</f>
        <v>4</v>
      </c>
    </row>
    <row r="6" spans="1:5" x14ac:dyDescent="0.25">
      <c r="A6" s="9">
        <v>29446</v>
      </c>
      <c r="B6" s="9">
        <v>1</v>
      </c>
      <c r="C6" s="9">
        <v>3</v>
      </c>
      <c r="D6" s="9">
        <v>0</v>
      </c>
      <c r="E6" s="10">
        <f xml:space="preserve"> SUM(Round42[[#This Row],[امتیاز نتیجه]:[امتیاز پاس گل]])</f>
        <v>4</v>
      </c>
    </row>
    <row r="7" spans="1:5" x14ac:dyDescent="0.25">
      <c r="A7" s="9">
        <v>29687</v>
      </c>
      <c r="B7" s="9">
        <v>1</v>
      </c>
      <c r="C7" s="9">
        <v>3</v>
      </c>
      <c r="D7" s="9">
        <v>0</v>
      </c>
      <c r="E7" s="8">
        <f xml:space="preserve"> SUM(Round42[[#This Row],[امتیاز نتیجه]:[امتیاز پاس گل]])</f>
        <v>4</v>
      </c>
    </row>
    <row r="8" spans="1:5" x14ac:dyDescent="0.25">
      <c r="A8" s="9">
        <v>29629</v>
      </c>
      <c r="B8" s="9">
        <v>1</v>
      </c>
      <c r="C8" s="9">
        <v>2</v>
      </c>
      <c r="D8" s="9">
        <v>1</v>
      </c>
      <c r="E8" s="8">
        <f xml:space="preserve"> SUM(Round42[[#This Row],[امتیاز نتیجه]:[امتیاز پاس گل]])</f>
        <v>4</v>
      </c>
    </row>
    <row r="9" spans="1:5" x14ac:dyDescent="0.25">
      <c r="A9" s="9">
        <v>29631</v>
      </c>
      <c r="B9" s="9">
        <v>1</v>
      </c>
      <c r="C9" s="9">
        <v>1</v>
      </c>
      <c r="D9" s="9">
        <v>1</v>
      </c>
      <c r="E9" s="8">
        <f xml:space="preserve"> SUM(Round42[[#This Row],[امتیاز نتیجه]:[امتیاز پاس گل]])</f>
        <v>3</v>
      </c>
    </row>
    <row r="10" spans="1:5" x14ac:dyDescent="0.25">
      <c r="A10" s="9">
        <v>29490</v>
      </c>
      <c r="B10" s="9">
        <v>1</v>
      </c>
      <c r="C10" s="9">
        <v>1</v>
      </c>
      <c r="D10" s="9">
        <v>0</v>
      </c>
      <c r="E10" s="10">
        <f xml:space="preserve"> SUM(Round42[[#This Row],[امتیاز نتیجه]:[امتیاز پاس گل]])</f>
        <v>2</v>
      </c>
    </row>
    <row r="11" spans="1:5" x14ac:dyDescent="0.25">
      <c r="A11" s="9">
        <v>2</v>
      </c>
      <c r="B11" s="9">
        <v>1</v>
      </c>
      <c r="C11" s="9">
        <v>0</v>
      </c>
      <c r="D11" s="9">
        <v>1</v>
      </c>
      <c r="E11" s="8">
        <f xml:space="preserve"> SUM(Round42[[#This Row],[امتیاز نتیجه]:[امتیاز پاس گل]])</f>
        <v>2</v>
      </c>
    </row>
    <row r="12" spans="1:5" x14ac:dyDescent="0.25">
      <c r="A12" s="9">
        <v>21822</v>
      </c>
      <c r="B12" s="9">
        <v>1</v>
      </c>
      <c r="C12" s="9">
        <v>1</v>
      </c>
      <c r="D12" s="9">
        <v>0</v>
      </c>
      <c r="E12" s="8">
        <f xml:space="preserve"> SUM(Round42[[#This Row],[امتیاز نتیجه]:[امتیاز پاس گل]])</f>
        <v>2</v>
      </c>
    </row>
    <row r="13" spans="1:5" x14ac:dyDescent="0.25">
      <c r="A13" s="9">
        <v>29536</v>
      </c>
      <c r="B13" s="9">
        <v>1</v>
      </c>
      <c r="C13" s="9">
        <v>0</v>
      </c>
      <c r="D13" s="9">
        <v>1</v>
      </c>
      <c r="E13" s="8">
        <f xml:space="preserve"> SUM(Round42[[#This Row],[امتیاز نتیجه]:[امتیاز پاس گل]])</f>
        <v>2</v>
      </c>
    </row>
    <row r="14" spans="1:5" x14ac:dyDescent="0.25">
      <c r="A14" s="9">
        <v>29560</v>
      </c>
      <c r="B14" s="9">
        <v>1</v>
      </c>
      <c r="C14" s="9">
        <v>1</v>
      </c>
      <c r="D14" s="9">
        <v>0</v>
      </c>
      <c r="E14" s="8">
        <f xml:space="preserve"> SUM(Round42[[#This Row],[امتیاز نتیجه]:[امتیاز پاس گل]])</f>
        <v>2</v>
      </c>
    </row>
    <row r="15" spans="1:5" x14ac:dyDescent="0.25">
      <c r="A15" s="9">
        <v>1912</v>
      </c>
      <c r="B15" s="9">
        <v>1</v>
      </c>
      <c r="C15" s="9">
        <v>0</v>
      </c>
      <c r="D15" s="9">
        <v>0</v>
      </c>
      <c r="E15" s="10">
        <f xml:space="preserve"> SUM(Round42[[#This Row],[امتیاز نتیجه]:[امتیاز پاس گل]])</f>
        <v>1</v>
      </c>
    </row>
    <row r="16" spans="1:5" x14ac:dyDescent="0.25">
      <c r="A16" s="9">
        <v>29800</v>
      </c>
      <c r="B16" s="9">
        <v>1</v>
      </c>
      <c r="C16" s="9">
        <v>0</v>
      </c>
      <c r="D16" s="9">
        <v>0</v>
      </c>
      <c r="E16" s="10">
        <f xml:space="preserve"> SUM(Round42[[#This Row],[امتیاز نتیجه]:[امتیاز پاس گل]])</f>
        <v>1</v>
      </c>
    </row>
    <row r="17" spans="1:5" x14ac:dyDescent="0.25">
      <c r="A17" s="9">
        <v>29611</v>
      </c>
      <c r="B17" s="9">
        <v>1</v>
      </c>
      <c r="C17" s="9">
        <v>0</v>
      </c>
      <c r="D17" s="9">
        <v>0</v>
      </c>
      <c r="E17" s="8">
        <f xml:space="preserve"> SUM(Round42[[#This Row],[امتیاز نتیجه]:[امتیاز پاس گل]])</f>
        <v>1</v>
      </c>
    </row>
    <row r="18" spans="1:5" x14ac:dyDescent="0.25">
      <c r="A18" s="9">
        <v>8946</v>
      </c>
      <c r="B18" s="9">
        <v>1</v>
      </c>
      <c r="C18" s="9">
        <v>0</v>
      </c>
      <c r="D18" s="9">
        <v>0</v>
      </c>
      <c r="E18" s="8">
        <f xml:space="preserve"> SUM(Round42[[#This Row],[امتیاز نتیجه]:[امتیاز پاس گل]])</f>
        <v>1</v>
      </c>
    </row>
    <row r="19" spans="1:5" x14ac:dyDescent="0.25">
      <c r="A19" s="9">
        <v>27857</v>
      </c>
      <c r="B19" s="9">
        <v>1</v>
      </c>
      <c r="C19" s="9">
        <v>0</v>
      </c>
      <c r="D19" s="9">
        <v>0</v>
      </c>
      <c r="E19" s="8">
        <f xml:space="preserve"> SUM(Round42[[#This Row],[امتیاز نتیجه]:[امتیاز پاس گل]])</f>
        <v>1</v>
      </c>
    </row>
    <row r="20" spans="1:5" x14ac:dyDescent="0.25">
      <c r="A20" s="9">
        <v>26298</v>
      </c>
      <c r="B20" s="9">
        <v>1</v>
      </c>
      <c r="C20" s="9">
        <v>0</v>
      </c>
      <c r="D20" s="9">
        <v>0</v>
      </c>
      <c r="E20" s="8">
        <f xml:space="preserve"> SUM(Round42[[#This Row],[امتیاز نتیجه]:[امتیاز پاس گل]])</f>
        <v>1</v>
      </c>
    </row>
    <row r="21" spans="1:5" x14ac:dyDescent="0.25">
      <c r="A21" s="9">
        <v>29640</v>
      </c>
      <c r="B21" s="9">
        <v>1</v>
      </c>
      <c r="C21" s="9">
        <v>0</v>
      </c>
      <c r="D21" s="9">
        <v>0</v>
      </c>
      <c r="E21" s="8">
        <f xml:space="preserve"> SUM(Round42[[#This Row],[امتیاز نتیجه]:[امتیاز پاس گل]])</f>
        <v>1</v>
      </c>
    </row>
    <row r="22" spans="1:5" x14ac:dyDescent="0.25">
      <c r="A22" s="9" t="s">
        <v>189</v>
      </c>
      <c r="B22" s="9"/>
      <c r="C22" s="9"/>
      <c r="D22" s="9"/>
      <c r="E22" s="10">
        <f>SUBTOTAL(101,Round42[مجموع امتیاز])</f>
        <v>2.6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4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29640</v>
      </c>
      <c r="B2" s="7">
        <v>3</v>
      </c>
      <c r="C2" s="7">
        <v>2</v>
      </c>
      <c r="D2" s="7">
        <v>2</v>
      </c>
      <c r="E2" s="8">
        <f xml:space="preserve"> SUM(Round43[[#This Row],[امتیاز نتیجه]:[امتیاز پاس گل]])</f>
        <v>7</v>
      </c>
    </row>
    <row r="3" spans="1:5" x14ac:dyDescent="0.25">
      <c r="A3" s="9">
        <v>29446</v>
      </c>
      <c r="B3" s="9">
        <v>5</v>
      </c>
      <c r="C3" s="9">
        <v>1</v>
      </c>
      <c r="D3" s="9">
        <v>0</v>
      </c>
      <c r="E3" s="10">
        <f xml:space="preserve"> SUM(Round43[[#This Row],[امتیاز نتیجه]:[امتیاز پاس گل]])</f>
        <v>6</v>
      </c>
    </row>
    <row r="4" spans="1:5" x14ac:dyDescent="0.25">
      <c r="A4" s="9">
        <v>6557</v>
      </c>
      <c r="B4" s="9">
        <v>1</v>
      </c>
      <c r="C4" s="9">
        <v>2</v>
      </c>
      <c r="D4" s="9">
        <v>2</v>
      </c>
      <c r="E4" s="10">
        <f xml:space="preserve"> SUM(Round43[[#This Row],[امتیاز نتیجه]:[امتیاز پاس گل]])</f>
        <v>5</v>
      </c>
    </row>
    <row r="5" spans="1:5" x14ac:dyDescent="0.25">
      <c r="A5" s="9">
        <v>29782</v>
      </c>
      <c r="B5" s="9">
        <v>1</v>
      </c>
      <c r="C5" s="9">
        <v>3</v>
      </c>
      <c r="D5" s="9">
        <v>0</v>
      </c>
      <c r="E5" s="8">
        <f xml:space="preserve"> SUM(Round43[[#This Row],[امتیاز نتیجه]:[امتیاز پاس گل]])</f>
        <v>4</v>
      </c>
    </row>
    <row r="6" spans="1:5" x14ac:dyDescent="0.25">
      <c r="A6" s="9">
        <v>18508</v>
      </c>
      <c r="B6" s="9">
        <v>1</v>
      </c>
      <c r="C6" s="9">
        <v>2</v>
      </c>
      <c r="D6" s="9">
        <v>0</v>
      </c>
      <c r="E6" s="10">
        <f xml:space="preserve"> SUM(Round43[[#This Row],[امتیاز نتیجه]:[امتیاز پاس گل]])</f>
        <v>3</v>
      </c>
    </row>
    <row r="7" spans="1:5" x14ac:dyDescent="0.25">
      <c r="A7" s="9">
        <v>27857</v>
      </c>
      <c r="B7" s="9">
        <v>1</v>
      </c>
      <c r="C7" s="9">
        <v>2</v>
      </c>
      <c r="D7" s="9">
        <v>0</v>
      </c>
      <c r="E7" s="8">
        <f xml:space="preserve"> SUM(Round43[[#This Row],[امتیاز نتیجه]:[امتیاز پاس گل]])</f>
        <v>3</v>
      </c>
    </row>
    <row r="8" spans="1:5" x14ac:dyDescent="0.25">
      <c r="A8" s="9">
        <v>27427</v>
      </c>
      <c r="B8" s="9">
        <v>1</v>
      </c>
      <c r="C8" s="9">
        <v>2</v>
      </c>
      <c r="D8" s="9">
        <v>0</v>
      </c>
      <c r="E8" s="8">
        <f xml:space="preserve"> SUM(Round43[[#This Row],[امتیاز نتیجه]:[امتیاز پاس گل]])</f>
        <v>3</v>
      </c>
    </row>
    <row r="9" spans="1:5" x14ac:dyDescent="0.25">
      <c r="A9" s="9">
        <v>29631</v>
      </c>
      <c r="B9" s="9">
        <v>1</v>
      </c>
      <c r="C9" s="9">
        <v>2</v>
      </c>
      <c r="D9" s="9">
        <v>0</v>
      </c>
      <c r="E9" s="8">
        <f xml:space="preserve"> SUM(Round43[[#This Row],[امتیاز نتیجه]:[امتیاز پاس گل]])</f>
        <v>3</v>
      </c>
    </row>
    <row r="10" spans="1:5" x14ac:dyDescent="0.25">
      <c r="A10" s="9">
        <v>29490</v>
      </c>
      <c r="B10" s="9">
        <v>1</v>
      </c>
      <c r="C10" s="9">
        <v>1</v>
      </c>
      <c r="D10" s="9">
        <v>0</v>
      </c>
      <c r="E10" s="10">
        <f xml:space="preserve"> SUM(Round43[[#This Row],[امتیاز نتیجه]:[امتیاز پاس گل]])</f>
        <v>2</v>
      </c>
    </row>
    <row r="11" spans="1:5" x14ac:dyDescent="0.25">
      <c r="A11" s="9">
        <v>1912</v>
      </c>
      <c r="B11" s="9">
        <v>1</v>
      </c>
      <c r="C11" s="9">
        <v>1</v>
      </c>
      <c r="D11" s="9">
        <v>0</v>
      </c>
      <c r="E11" s="10">
        <f xml:space="preserve"> SUM(Round43[[#This Row],[امتیاز نتیجه]:[امتیاز پاس گل]])</f>
        <v>2</v>
      </c>
    </row>
    <row r="12" spans="1:5" x14ac:dyDescent="0.25">
      <c r="A12" s="9">
        <v>22089</v>
      </c>
      <c r="B12" s="9">
        <v>1</v>
      </c>
      <c r="C12" s="9">
        <v>1</v>
      </c>
      <c r="D12" s="9">
        <v>0</v>
      </c>
      <c r="E12" s="8">
        <f xml:space="preserve"> SUM(Round43[[#This Row],[امتیاز نتیجه]:[امتیاز پاس گل]])</f>
        <v>2</v>
      </c>
    </row>
    <row r="13" spans="1:5" x14ac:dyDescent="0.25">
      <c r="A13" s="9">
        <v>5914</v>
      </c>
      <c r="B13" s="9">
        <v>1</v>
      </c>
      <c r="C13" s="9">
        <v>1</v>
      </c>
      <c r="D13" s="9">
        <v>0</v>
      </c>
      <c r="E13" s="8">
        <f xml:space="preserve"> SUM(Round43[[#This Row],[امتیاز نتیجه]:[امتیاز پاس گل]])</f>
        <v>2</v>
      </c>
    </row>
    <row r="14" spans="1:5" x14ac:dyDescent="0.25">
      <c r="A14" s="9">
        <v>29909</v>
      </c>
      <c r="B14" s="9">
        <v>1</v>
      </c>
      <c r="C14" s="9">
        <v>0</v>
      </c>
      <c r="D14" s="9">
        <v>1</v>
      </c>
      <c r="E14" s="8">
        <f xml:space="preserve"> SUM(Round43[[#This Row],[امتیاز نتیجه]:[امتیاز پاس گل]])</f>
        <v>2</v>
      </c>
    </row>
    <row r="15" spans="1:5" x14ac:dyDescent="0.25">
      <c r="A15" s="9">
        <v>22881</v>
      </c>
      <c r="B15" s="9">
        <v>1</v>
      </c>
      <c r="C15" s="9">
        <v>1</v>
      </c>
      <c r="D15" s="9">
        <v>0</v>
      </c>
      <c r="E15" s="8">
        <f xml:space="preserve"> SUM(Round43[[#This Row],[امتیاز نتیجه]:[امتیاز پاس گل]])</f>
        <v>2</v>
      </c>
    </row>
    <row r="16" spans="1:5" x14ac:dyDescent="0.25">
      <c r="A16" s="9">
        <v>2</v>
      </c>
      <c r="B16" s="9">
        <v>1</v>
      </c>
      <c r="C16" s="9">
        <v>1</v>
      </c>
      <c r="D16" s="9">
        <v>0</v>
      </c>
      <c r="E16" s="8">
        <f xml:space="preserve"> SUM(Round43[[#This Row],[امتیاز نتیجه]:[امتیاز پاس گل]])</f>
        <v>2</v>
      </c>
    </row>
    <row r="17" spans="1:5" x14ac:dyDescent="0.25">
      <c r="A17" s="9">
        <v>29629</v>
      </c>
      <c r="B17" s="9">
        <v>1</v>
      </c>
      <c r="C17" s="9">
        <v>1</v>
      </c>
      <c r="D17" s="9">
        <v>0</v>
      </c>
      <c r="E17" s="8">
        <f xml:space="preserve"> SUM(Round43[[#This Row],[امتیاز نتیجه]:[امتیاز پاس گل]])</f>
        <v>2</v>
      </c>
    </row>
    <row r="18" spans="1:5" x14ac:dyDescent="0.25">
      <c r="A18" s="9">
        <v>29560</v>
      </c>
      <c r="B18" s="9">
        <v>1</v>
      </c>
      <c r="C18" s="9">
        <v>1</v>
      </c>
      <c r="D18" s="9">
        <v>0</v>
      </c>
      <c r="E18" s="8">
        <f xml:space="preserve"> SUM(Round43[[#This Row],[امتیاز نتیجه]:[امتیاز پاس گل]])</f>
        <v>2</v>
      </c>
    </row>
    <row r="19" spans="1:5" x14ac:dyDescent="0.25">
      <c r="A19" s="9">
        <v>29611</v>
      </c>
      <c r="B19" s="9">
        <v>1</v>
      </c>
      <c r="C19" s="9">
        <v>0</v>
      </c>
      <c r="D19" s="9">
        <v>0</v>
      </c>
      <c r="E19" s="8">
        <f xml:space="preserve"> SUM(Round43[[#This Row],[امتیاز نتیجه]:[امتیاز پاس گل]])</f>
        <v>1</v>
      </c>
    </row>
    <row r="20" spans="1:5" x14ac:dyDescent="0.25">
      <c r="A20" s="9">
        <v>25394</v>
      </c>
      <c r="B20" s="9">
        <v>1</v>
      </c>
      <c r="C20" s="9">
        <v>0</v>
      </c>
      <c r="D20" s="9">
        <v>0</v>
      </c>
      <c r="E20" s="8">
        <f xml:space="preserve"> SUM(Round43[[#This Row],[امتیاز نتیجه]:[امتیاز پاس گل]])</f>
        <v>1</v>
      </c>
    </row>
    <row r="21" spans="1:5" x14ac:dyDescent="0.25">
      <c r="A21" s="9">
        <v>29687</v>
      </c>
      <c r="B21" s="9">
        <v>1</v>
      </c>
      <c r="C21" s="9">
        <v>0</v>
      </c>
      <c r="D21" s="9">
        <v>0</v>
      </c>
      <c r="E21" s="8">
        <f xml:space="preserve"> SUM(Round43[[#This Row],[امتیاز نتیجه]:[امتیاز پاس گل]])</f>
        <v>1</v>
      </c>
    </row>
    <row r="22" spans="1:5" x14ac:dyDescent="0.25">
      <c r="A22" s="9">
        <v>29823</v>
      </c>
      <c r="B22" s="9">
        <v>1</v>
      </c>
      <c r="C22" s="9">
        <v>0</v>
      </c>
      <c r="D22" s="9">
        <v>0</v>
      </c>
      <c r="E22" s="8">
        <f xml:space="preserve"> SUM(Round43[[#This Row],[امتیاز نتیجه]:[امتیاز پاس گل]])</f>
        <v>1</v>
      </c>
    </row>
    <row r="23" spans="1:5" x14ac:dyDescent="0.25">
      <c r="A23" s="9">
        <v>29536</v>
      </c>
      <c r="B23" s="9">
        <v>1</v>
      </c>
      <c r="C23" s="9">
        <v>0</v>
      </c>
      <c r="D23" s="9">
        <v>0</v>
      </c>
      <c r="E23" s="8">
        <f xml:space="preserve"> SUM(Round43[[#This Row],[امتیاز نتیجه]:[امتیاز پاس گل]])</f>
        <v>1</v>
      </c>
    </row>
    <row r="24" spans="1:5" x14ac:dyDescent="0.25">
      <c r="A24" s="9" t="s">
        <v>189</v>
      </c>
      <c r="B24" s="9"/>
      <c r="C24" s="9"/>
      <c r="D24" s="9"/>
      <c r="E24" s="10" t="s">
        <v>289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4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25155</v>
      </c>
      <c r="B2" s="7">
        <v>1</v>
      </c>
      <c r="C2" s="7">
        <v>1</v>
      </c>
      <c r="D2" s="7">
        <v>0</v>
      </c>
      <c r="E2" s="8">
        <f xml:space="preserve"> SUM(Round44[[#This Row],[امتیاز نتیجه]:[امتیاز پاس گل]])</f>
        <v>2</v>
      </c>
    </row>
    <row r="3" spans="1:5" x14ac:dyDescent="0.25">
      <c r="A3" s="9">
        <v>5914</v>
      </c>
      <c r="B3" s="9">
        <v>1</v>
      </c>
      <c r="C3" s="9">
        <v>1</v>
      </c>
      <c r="D3" s="9">
        <v>0</v>
      </c>
      <c r="E3" s="8">
        <f xml:space="preserve"> SUM(Round44[[#This Row],[امتیاز نتیجه]:[امتیاز پاس گل]])</f>
        <v>2</v>
      </c>
    </row>
    <row r="4" spans="1:5" x14ac:dyDescent="0.25">
      <c r="A4" s="9">
        <v>26298</v>
      </c>
      <c r="B4" s="9">
        <v>1</v>
      </c>
      <c r="C4" s="9">
        <v>1</v>
      </c>
      <c r="D4" s="9">
        <v>0</v>
      </c>
      <c r="E4" s="8">
        <f xml:space="preserve"> SUM(Round44[[#This Row],[امتیاز نتیجه]:[امتیاز پاس گل]])</f>
        <v>2</v>
      </c>
    </row>
    <row r="5" spans="1:5" x14ac:dyDescent="0.25">
      <c r="A5" s="9">
        <v>22881</v>
      </c>
      <c r="B5" s="9">
        <v>1</v>
      </c>
      <c r="C5" s="9">
        <v>1</v>
      </c>
      <c r="D5" s="9">
        <v>0</v>
      </c>
      <c r="E5" s="8">
        <f xml:space="preserve"> SUM(Round44[[#This Row],[امتیاز نتیجه]:[امتیاز پاس گل]])</f>
        <v>2</v>
      </c>
    </row>
    <row r="6" spans="1:5" x14ac:dyDescent="0.25">
      <c r="A6" s="9">
        <v>27427</v>
      </c>
      <c r="B6" s="9">
        <v>1</v>
      </c>
      <c r="C6" s="9">
        <v>1</v>
      </c>
      <c r="D6" s="9">
        <v>0</v>
      </c>
      <c r="E6" s="8">
        <f xml:space="preserve"> SUM(Round44[[#This Row],[امتیاز نتیجه]:[امتیاز پاس گل]])</f>
        <v>2</v>
      </c>
    </row>
    <row r="7" spans="1:5" x14ac:dyDescent="0.25">
      <c r="A7" s="9">
        <v>29560</v>
      </c>
      <c r="B7" s="9">
        <v>1</v>
      </c>
      <c r="C7" s="9">
        <v>1</v>
      </c>
      <c r="D7" s="9">
        <v>0</v>
      </c>
      <c r="E7" s="8">
        <f xml:space="preserve"> SUM(Round44[[#This Row],[امتیاز نتیجه]:[امتیاز پاس گل]])</f>
        <v>2</v>
      </c>
    </row>
    <row r="8" spans="1:5" x14ac:dyDescent="0.25">
      <c r="A8" s="9">
        <v>18508</v>
      </c>
      <c r="B8" s="9">
        <v>1</v>
      </c>
      <c r="C8" s="9">
        <v>0</v>
      </c>
      <c r="D8" s="9">
        <v>0</v>
      </c>
      <c r="E8" s="10">
        <f xml:space="preserve"> SUM(Round44[[#This Row],[امتیاز نتیجه]:[امتیاز پاس گل]])</f>
        <v>1</v>
      </c>
    </row>
    <row r="9" spans="1:5" x14ac:dyDescent="0.25">
      <c r="A9" s="9">
        <v>1912</v>
      </c>
      <c r="B9" s="9">
        <v>1</v>
      </c>
      <c r="C9" s="9">
        <v>0</v>
      </c>
      <c r="D9" s="9">
        <v>0</v>
      </c>
      <c r="E9" s="10">
        <f xml:space="preserve"> SUM(Round44[[#This Row],[امتیاز نتیجه]:[امتیاز پاس گل]])</f>
        <v>1</v>
      </c>
    </row>
    <row r="10" spans="1:5" x14ac:dyDescent="0.25">
      <c r="A10" s="9">
        <v>29594</v>
      </c>
      <c r="B10" s="9">
        <v>1</v>
      </c>
      <c r="C10" s="9">
        <v>0</v>
      </c>
      <c r="D10" s="9">
        <v>0</v>
      </c>
      <c r="E10" s="10">
        <f xml:space="preserve"> SUM(Round44[[#This Row],[امتیاز نتیجه]:[امتیاز پاس گل]])</f>
        <v>1</v>
      </c>
    </row>
    <row r="11" spans="1:5" x14ac:dyDescent="0.25">
      <c r="A11" s="9">
        <v>29446</v>
      </c>
      <c r="B11" s="9">
        <v>1</v>
      </c>
      <c r="C11" s="9">
        <v>0</v>
      </c>
      <c r="D11" s="9">
        <v>0</v>
      </c>
      <c r="E11" s="10">
        <f xml:space="preserve"> SUM(Round44[[#This Row],[امتیاز نتیجه]:[امتیاز پاس گل]])</f>
        <v>1</v>
      </c>
    </row>
    <row r="12" spans="1:5" x14ac:dyDescent="0.25">
      <c r="A12" s="9">
        <v>29490</v>
      </c>
      <c r="B12" s="9">
        <v>1</v>
      </c>
      <c r="C12" s="9">
        <v>0</v>
      </c>
      <c r="D12" s="9">
        <v>0</v>
      </c>
      <c r="E12" s="10">
        <f xml:space="preserve"> SUM(Round44[[#This Row],[امتیاز نتیجه]:[امتیاز پاس گل]])</f>
        <v>1</v>
      </c>
    </row>
    <row r="13" spans="1:5" x14ac:dyDescent="0.25">
      <c r="A13" s="9">
        <v>27857</v>
      </c>
      <c r="B13" s="9">
        <v>1</v>
      </c>
      <c r="C13" s="9">
        <v>0</v>
      </c>
      <c r="D13" s="9">
        <v>0</v>
      </c>
      <c r="E13" s="8">
        <f xml:space="preserve"> SUM(Round44[[#This Row],[امتیاز نتیجه]:[امتیاز پاس گل]])</f>
        <v>1</v>
      </c>
    </row>
    <row r="14" spans="1:5" x14ac:dyDescent="0.25">
      <c r="A14" s="9">
        <v>6557</v>
      </c>
      <c r="B14" s="9">
        <v>1</v>
      </c>
      <c r="C14" s="9">
        <v>0</v>
      </c>
      <c r="D14" s="9">
        <v>0</v>
      </c>
      <c r="E14" s="8">
        <f xml:space="preserve"> SUM(Round44[[#This Row],[امتیاز نتیجه]:[امتیاز پاس گل]])</f>
        <v>1</v>
      </c>
    </row>
    <row r="15" spans="1:5" x14ac:dyDescent="0.25">
      <c r="A15" s="9">
        <v>29800</v>
      </c>
      <c r="B15" s="9">
        <v>1</v>
      </c>
      <c r="C15" s="9">
        <v>0</v>
      </c>
      <c r="D15" s="9">
        <v>0</v>
      </c>
      <c r="E15" s="8">
        <f xml:space="preserve"> SUM(Round44[[#This Row],[امتیاز نتیجه]:[امتیاز پاس گل]])</f>
        <v>1</v>
      </c>
    </row>
    <row r="16" spans="1:5" x14ac:dyDescent="0.25">
      <c r="A16" s="9">
        <v>2</v>
      </c>
      <c r="B16" s="9">
        <v>1</v>
      </c>
      <c r="C16" s="9">
        <v>0</v>
      </c>
      <c r="D16" s="9">
        <v>0</v>
      </c>
      <c r="E16" s="8">
        <f xml:space="preserve"> SUM(Round44[[#This Row],[امتیاز نتیجه]:[امتیاز پاس گل]])</f>
        <v>1</v>
      </c>
    </row>
    <row r="17" spans="1:5" x14ac:dyDescent="0.25">
      <c r="A17" s="9">
        <v>8946</v>
      </c>
      <c r="B17" s="9">
        <v>1</v>
      </c>
      <c r="C17" s="9">
        <v>0</v>
      </c>
      <c r="D17" s="9">
        <v>0</v>
      </c>
      <c r="E17" s="8">
        <f xml:space="preserve"> SUM(Round44[[#This Row],[امتیاز نتیجه]:[امتیاز پاس گل]])</f>
        <v>1</v>
      </c>
    </row>
    <row r="18" spans="1:5" x14ac:dyDescent="0.25">
      <c r="A18" s="9">
        <v>22089</v>
      </c>
      <c r="B18" s="9">
        <v>1</v>
      </c>
      <c r="C18" s="9">
        <v>0</v>
      </c>
      <c r="D18" s="9">
        <v>0</v>
      </c>
      <c r="E18" s="8">
        <f xml:space="preserve"> SUM(Round44[[#This Row],[امتیاز نتیجه]:[امتیاز پاس گل]])</f>
        <v>1</v>
      </c>
    </row>
    <row r="19" spans="1:5" x14ac:dyDescent="0.25">
      <c r="A19" s="9">
        <v>29782</v>
      </c>
      <c r="B19" s="9">
        <v>1</v>
      </c>
      <c r="C19" s="9">
        <v>0</v>
      </c>
      <c r="D19" s="9">
        <v>0</v>
      </c>
      <c r="E19" s="8">
        <f xml:space="preserve"> SUM(Round44[[#This Row],[امتیاز نتیجه]:[امتیاز پاس گل]])</f>
        <v>1</v>
      </c>
    </row>
    <row r="20" spans="1:5" x14ac:dyDescent="0.25">
      <c r="A20" s="9">
        <v>29566</v>
      </c>
      <c r="B20" s="9">
        <v>1</v>
      </c>
      <c r="C20" s="9">
        <v>0</v>
      </c>
      <c r="D20" s="9">
        <v>0</v>
      </c>
      <c r="E20" s="8">
        <f xml:space="preserve"> SUM(Round44[[#This Row],[امتیاز نتیجه]:[امتیاز پاس گل]])</f>
        <v>1</v>
      </c>
    </row>
    <row r="21" spans="1:5" x14ac:dyDescent="0.25">
      <c r="A21" s="9">
        <v>29629</v>
      </c>
      <c r="B21" s="9">
        <v>1</v>
      </c>
      <c r="C21" s="9">
        <v>0</v>
      </c>
      <c r="D21" s="9">
        <v>0</v>
      </c>
      <c r="E21" s="8">
        <f xml:space="preserve"> SUM(Round44[[#This Row],[امتیاز نتیجه]:[امتیاز پاس گل]])</f>
        <v>1</v>
      </c>
    </row>
    <row r="22" spans="1:5" x14ac:dyDescent="0.25">
      <c r="A22" s="9">
        <v>29640</v>
      </c>
      <c r="B22" s="9">
        <v>1</v>
      </c>
      <c r="C22" s="9">
        <v>0</v>
      </c>
      <c r="D22" s="9">
        <v>0</v>
      </c>
      <c r="E22" s="8">
        <f xml:space="preserve"> SUM(Round44[[#This Row],[امتیاز نتیجه]:[امتیاز پاس گل]])</f>
        <v>1</v>
      </c>
    </row>
    <row r="23" spans="1:5" x14ac:dyDescent="0.25">
      <c r="A23" s="9">
        <v>29536</v>
      </c>
      <c r="B23" s="9">
        <v>1</v>
      </c>
      <c r="C23" s="9">
        <v>0</v>
      </c>
      <c r="D23" s="9">
        <v>0</v>
      </c>
      <c r="E23" s="8">
        <f xml:space="preserve"> SUM(Round44[[#This Row],[امتیاز نتیجه]:[امتیاز پاس گل]])</f>
        <v>1</v>
      </c>
    </row>
    <row r="24" spans="1:5" x14ac:dyDescent="0.25">
      <c r="A24" s="9" t="s">
        <v>189</v>
      </c>
      <c r="B24" s="9"/>
      <c r="C24" s="9"/>
      <c r="D24" s="9"/>
      <c r="E24" s="10" t="s">
        <v>290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3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29800</v>
      </c>
      <c r="B2" s="7">
        <v>5</v>
      </c>
      <c r="C2" s="7">
        <v>1</v>
      </c>
      <c r="D2" s="7">
        <v>1</v>
      </c>
      <c r="E2" s="8">
        <f xml:space="preserve"> SUM(Round45[[#This Row],[امتیاز نتیجه]:[امتیاز پاس گل]])</f>
        <v>7</v>
      </c>
    </row>
    <row r="3" spans="1:5" x14ac:dyDescent="0.25">
      <c r="A3" s="9">
        <v>1912</v>
      </c>
      <c r="B3" s="9">
        <v>5</v>
      </c>
      <c r="C3" s="9">
        <v>1</v>
      </c>
      <c r="D3" s="9">
        <v>0</v>
      </c>
      <c r="E3" s="8">
        <f xml:space="preserve"> SUM(Round45[[#This Row],[امتیاز نتیجه]:[امتیاز پاس گل]])</f>
        <v>6</v>
      </c>
    </row>
    <row r="4" spans="1:5" x14ac:dyDescent="0.25">
      <c r="A4" s="9">
        <v>29566</v>
      </c>
      <c r="B4" s="9">
        <v>5</v>
      </c>
      <c r="C4" s="9">
        <v>1</v>
      </c>
      <c r="D4" s="9">
        <v>0</v>
      </c>
      <c r="E4" s="8">
        <f xml:space="preserve"> SUM(Round45[[#This Row],[امتیاز نتیجه]:[امتیاز پاس گل]])</f>
        <v>6</v>
      </c>
    </row>
    <row r="5" spans="1:5" x14ac:dyDescent="0.25">
      <c r="A5" s="9">
        <v>27857</v>
      </c>
      <c r="B5" s="9">
        <v>3</v>
      </c>
      <c r="C5" s="9">
        <v>1</v>
      </c>
      <c r="D5" s="9">
        <v>1</v>
      </c>
      <c r="E5" s="8">
        <f xml:space="preserve"> SUM(Round45[[#This Row],[امتیاز نتیجه]:[امتیاز پاس گل]])</f>
        <v>5</v>
      </c>
    </row>
    <row r="6" spans="1:5" x14ac:dyDescent="0.25">
      <c r="A6" s="9">
        <v>29687</v>
      </c>
      <c r="B6" s="9">
        <v>3</v>
      </c>
      <c r="C6" s="9">
        <v>2</v>
      </c>
      <c r="D6" s="9">
        <v>0</v>
      </c>
      <c r="E6" s="8">
        <f xml:space="preserve"> SUM(Round45[[#This Row],[امتیاز نتیجه]:[امتیاز پاس گل]])</f>
        <v>5</v>
      </c>
    </row>
    <row r="7" spans="1:5" x14ac:dyDescent="0.25">
      <c r="A7" s="9">
        <v>29782</v>
      </c>
      <c r="B7" s="9">
        <v>3</v>
      </c>
      <c r="C7" s="9">
        <v>1</v>
      </c>
      <c r="D7" s="9">
        <v>1</v>
      </c>
      <c r="E7" s="8">
        <f xml:space="preserve"> SUM(Round45[[#This Row],[امتیاز نتیجه]:[امتیاز پاس گل]])</f>
        <v>5</v>
      </c>
    </row>
    <row r="8" spans="1:5" x14ac:dyDescent="0.25">
      <c r="A8" s="9">
        <v>29536</v>
      </c>
      <c r="B8" s="9">
        <v>3</v>
      </c>
      <c r="C8" s="9">
        <v>1</v>
      </c>
      <c r="D8" s="9">
        <v>0</v>
      </c>
      <c r="E8" s="8">
        <f xml:space="preserve"> SUM(Round45[[#This Row],[امتیاز نتیجه]:[امتیاز پاس گل]])</f>
        <v>4</v>
      </c>
    </row>
    <row r="9" spans="1:5" x14ac:dyDescent="0.25">
      <c r="A9" s="9">
        <v>29446</v>
      </c>
      <c r="B9" s="9">
        <v>3</v>
      </c>
      <c r="C9" s="9">
        <v>0</v>
      </c>
      <c r="D9" s="9">
        <v>1</v>
      </c>
      <c r="E9" s="10">
        <f xml:space="preserve"> SUM(Round45[[#This Row],[امتیاز نتیجه]:[امتیاز پاس گل]])</f>
        <v>4</v>
      </c>
    </row>
    <row r="10" spans="1:5" x14ac:dyDescent="0.25">
      <c r="A10" s="9">
        <v>29490</v>
      </c>
      <c r="B10" s="9">
        <v>3</v>
      </c>
      <c r="C10" s="9">
        <v>1</v>
      </c>
      <c r="D10" s="9">
        <v>0</v>
      </c>
      <c r="E10" s="8">
        <f xml:space="preserve"> SUM(Round45[[#This Row],[امتیاز نتیجه]:[امتیاز پاس گل]])</f>
        <v>4</v>
      </c>
    </row>
    <row r="11" spans="1:5" x14ac:dyDescent="0.25">
      <c r="A11" s="9">
        <v>2</v>
      </c>
      <c r="B11" s="9">
        <v>3</v>
      </c>
      <c r="C11" s="9">
        <v>1</v>
      </c>
      <c r="D11" s="9">
        <v>0</v>
      </c>
      <c r="E11" s="8">
        <f xml:space="preserve"> SUM(Round45[[#This Row],[امتیاز نتیجه]:[امتیاز پاس گل]])</f>
        <v>4</v>
      </c>
    </row>
    <row r="12" spans="1:5" x14ac:dyDescent="0.25">
      <c r="A12" s="9">
        <v>27285</v>
      </c>
      <c r="B12" s="9">
        <v>3</v>
      </c>
      <c r="C12" s="9">
        <v>1</v>
      </c>
      <c r="D12" s="9">
        <v>0</v>
      </c>
      <c r="E12" s="8">
        <f xml:space="preserve"> SUM(Round45[[#This Row],[امتیاز نتیجه]:[امتیاز پاس گل]])</f>
        <v>4</v>
      </c>
    </row>
    <row r="13" spans="1:5" x14ac:dyDescent="0.25">
      <c r="A13" s="9">
        <v>5914</v>
      </c>
      <c r="B13" s="9">
        <v>1</v>
      </c>
      <c r="C13" s="9">
        <v>2</v>
      </c>
      <c r="D13" s="9">
        <v>0</v>
      </c>
      <c r="E13" s="10">
        <f xml:space="preserve"> SUM(Round45[[#This Row],[امتیاز نتیجه]:[امتیاز پاس گل]])</f>
        <v>3</v>
      </c>
    </row>
    <row r="14" spans="1:5" x14ac:dyDescent="0.25">
      <c r="A14" s="9">
        <v>29611</v>
      </c>
      <c r="B14" s="9">
        <v>1</v>
      </c>
      <c r="C14" s="9">
        <v>1</v>
      </c>
      <c r="D14" s="9">
        <v>1</v>
      </c>
      <c r="E14" s="10">
        <f xml:space="preserve"> SUM(Round45[[#This Row],[امتیاز نتیجه]:[امتیاز پاس گل]])</f>
        <v>3</v>
      </c>
    </row>
    <row r="15" spans="1:5" x14ac:dyDescent="0.25">
      <c r="A15" s="9">
        <v>24786</v>
      </c>
      <c r="B15" s="9">
        <v>1</v>
      </c>
      <c r="C15" s="9">
        <v>1</v>
      </c>
      <c r="D15" s="9">
        <v>1</v>
      </c>
      <c r="E15" s="8">
        <f xml:space="preserve"> SUM(Round45[[#This Row],[امتیاز نتیجه]:[امتیاز پاس گل]])</f>
        <v>3</v>
      </c>
    </row>
    <row r="16" spans="1:5" x14ac:dyDescent="0.25">
      <c r="A16" s="9">
        <v>22089</v>
      </c>
      <c r="B16" s="9">
        <v>1</v>
      </c>
      <c r="C16" s="9">
        <v>1</v>
      </c>
      <c r="D16" s="9">
        <v>1</v>
      </c>
      <c r="E16" s="8">
        <f xml:space="preserve"> SUM(Round45[[#This Row],[امتیاز نتیجه]:[امتیاز پاس گل]])</f>
        <v>3</v>
      </c>
    </row>
    <row r="17" spans="1:5" x14ac:dyDescent="0.25">
      <c r="A17" s="9">
        <v>29823</v>
      </c>
      <c r="B17" s="9">
        <v>1</v>
      </c>
      <c r="C17" s="9">
        <v>1</v>
      </c>
      <c r="D17" s="9">
        <v>1</v>
      </c>
      <c r="E17" s="8">
        <f xml:space="preserve"> SUM(Round45[[#This Row],[امتیاز نتیجه]:[امتیاز پاس گل]])</f>
        <v>3</v>
      </c>
    </row>
    <row r="18" spans="1:5" x14ac:dyDescent="0.25">
      <c r="A18" s="9">
        <v>29555</v>
      </c>
      <c r="B18" s="9">
        <v>3</v>
      </c>
      <c r="C18" s="9">
        <v>0</v>
      </c>
      <c r="D18" s="9">
        <v>0</v>
      </c>
      <c r="E18" s="8">
        <f xml:space="preserve"> SUM(Round45[[#This Row],[امتیاز نتیجه]:[امتیاز پاس گل]])</f>
        <v>3</v>
      </c>
    </row>
    <row r="19" spans="1:5" x14ac:dyDescent="0.25">
      <c r="A19" s="9">
        <v>27427</v>
      </c>
      <c r="B19" s="9">
        <v>3</v>
      </c>
      <c r="C19" s="9">
        <v>0</v>
      </c>
      <c r="D19" s="9">
        <v>0</v>
      </c>
      <c r="E19" s="8">
        <f xml:space="preserve"> SUM(Round45[[#This Row],[امتیاز نتیجه]:[امتیاز پاس گل]])</f>
        <v>3</v>
      </c>
    </row>
    <row r="20" spans="1:5" x14ac:dyDescent="0.25">
      <c r="A20" s="9">
        <v>12029</v>
      </c>
      <c r="B20" s="9">
        <v>1</v>
      </c>
      <c r="C20" s="9">
        <v>1</v>
      </c>
      <c r="D20" s="9">
        <v>0</v>
      </c>
      <c r="E20" s="8">
        <f xml:space="preserve"> SUM(Round45[[#This Row],[امتیاز نتیجه]:[امتیاز پاس گل]])</f>
        <v>2</v>
      </c>
    </row>
    <row r="21" spans="1:5" x14ac:dyDescent="0.25">
      <c r="A21" s="9">
        <v>18508</v>
      </c>
      <c r="B21" s="9">
        <v>1</v>
      </c>
      <c r="C21" s="9">
        <v>1</v>
      </c>
      <c r="D21" s="9">
        <v>0</v>
      </c>
      <c r="E21" s="10">
        <f xml:space="preserve"> SUM(Round45[[#This Row],[امتیاز نتیجه]:[امتیاز پاس گل]])</f>
        <v>2</v>
      </c>
    </row>
    <row r="22" spans="1:5" x14ac:dyDescent="0.25">
      <c r="A22" s="9">
        <v>29028</v>
      </c>
      <c r="B22" s="9">
        <v>1</v>
      </c>
      <c r="C22" s="9">
        <v>1</v>
      </c>
      <c r="D22" s="9">
        <v>0</v>
      </c>
      <c r="E22" s="10">
        <f xml:space="preserve"> SUM(Round45[[#This Row],[امتیاز نتیجه]:[امتیاز پاس گل]])</f>
        <v>2</v>
      </c>
    </row>
    <row r="23" spans="1:5" x14ac:dyDescent="0.25">
      <c r="A23" s="9">
        <v>6557</v>
      </c>
      <c r="B23" s="9">
        <v>0</v>
      </c>
      <c r="C23" s="9">
        <v>2</v>
      </c>
      <c r="D23" s="9">
        <v>0</v>
      </c>
      <c r="E23" s="8">
        <f xml:space="preserve"> SUM(Round45[[#This Row],[امتیاز نتیجه]:[امتیاز پاس گل]])</f>
        <v>2</v>
      </c>
    </row>
    <row r="24" spans="1:5" x14ac:dyDescent="0.25">
      <c r="A24" s="9">
        <v>29594</v>
      </c>
      <c r="B24" s="9">
        <v>1</v>
      </c>
      <c r="C24" s="9">
        <v>1</v>
      </c>
      <c r="D24" s="9">
        <v>0</v>
      </c>
      <c r="E24" s="8">
        <f xml:space="preserve"> SUM(Round45[[#This Row],[امتیاز نتیجه]:[امتیاز پاس گل]])</f>
        <v>2</v>
      </c>
    </row>
    <row r="25" spans="1:5" x14ac:dyDescent="0.25">
      <c r="A25" s="9">
        <v>26298</v>
      </c>
      <c r="B25" s="9">
        <v>1</v>
      </c>
      <c r="C25" s="9">
        <v>1</v>
      </c>
      <c r="D25" s="9">
        <v>0</v>
      </c>
      <c r="E25" s="8">
        <f xml:space="preserve"> SUM(Round45[[#This Row],[امتیاز نتیجه]:[امتیاز پاس گل]])</f>
        <v>2</v>
      </c>
    </row>
    <row r="26" spans="1:5" x14ac:dyDescent="0.25">
      <c r="A26" s="9">
        <v>29560</v>
      </c>
      <c r="B26" s="9">
        <v>1</v>
      </c>
      <c r="C26" s="9">
        <v>0</v>
      </c>
      <c r="D26" s="9">
        <v>1</v>
      </c>
      <c r="E26" s="8">
        <f xml:space="preserve"> SUM(Round45[[#This Row],[امتیاز نتیجه]:[امتیاز پاس گل]])</f>
        <v>2</v>
      </c>
    </row>
    <row r="27" spans="1:5" x14ac:dyDescent="0.25">
      <c r="A27" s="9">
        <v>22881</v>
      </c>
      <c r="B27" s="9">
        <v>1</v>
      </c>
      <c r="C27" s="9">
        <v>0</v>
      </c>
      <c r="D27" s="9">
        <v>0</v>
      </c>
      <c r="E27" s="8">
        <f xml:space="preserve"> SUM(Round45[[#This Row],[امتیاز نتیجه]:[امتیاز پاس گل]])</f>
        <v>1</v>
      </c>
    </row>
    <row r="28" spans="1:5" x14ac:dyDescent="0.25">
      <c r="A28" s="9">
        <v>29631</v>
      </c>
      <c r="B28" s="9">
        <v>1</v>
      </c>
      <c r="C28" s="9">
        <v>0</v>
      </c>
      <c r="D28" s="9">
        <v>0</v>
      </c>
      <c r="E28" s="8">
        <f xml:space="preserve"> SUM(Round45[[#This Row],[امتیاز نتیجه]:[امتیاز پاس گل]])</f>
        <v>1</v>
      </c>
    </row>
    <row r="29" spans="1:5" x14ac:dyDescent="0.25">
      <c r="A29" s="9">
        <v>29640</v>
      </c>
      <c r="B29" s="9">
        <v>0</v>
      </c>
      <c r="C29" s="9">
        <v>0</v>
      </c>
      <c r="D29" s="9">
        <v>1</v>
      </c>
      <c r="E29" s="8">
        <f xml:space="preserve"> SUM(Round45[[#This Row],[امتیاز نتیجه]:[امتیاز پاس گل]])</f>
        <v>1</v>
      </c>
    </row>
    <row r="30" spans="1:5" x14ac:dyDescent="0.25">
      <c r="A30" s="9">
        <v>8946</v>
      </c>
      <c r="B30" s="9">
        <v>0</v>
      </c>
      <c r="C30" s="9">
        <v>0</v>
      </c>
      <c r="D30" s="9">
        <v>0</v>
      </c>
      <c r="E30" s="8">
        <f xml:space="preserve"> SUM(Round45[[#This Row],[امتیاز نتیجه]:[امتیاز پاس گل]])</f>
        <v>0</v>
      </c>
    </row>
    <row r="31" spans="1:5" x14ac:dyDescent="0.25">
      <c r="A31" s="9">
        <v>29629</v>
      </c>
      <c r="B31" s="9">
        <v>0</v>
      </c>
      <c r="C31" s="9">
        <v>0</v>
      </c>
      <c r="D31" s="9">
        <v>0</v>
      </c>
      <c r="E31" s="8">
        <f xml:space="preserve"> SUM(Round45[[#This Row],[امتیاز نتیجه]:[امتیاز پاس گل]])</f>
        <v>0</v>
      </c>
    </row>
    <row r="32" spans="1:5" x14ac:dyDescent="0.25">
      <c r="A32" s="9" t="s">
        <v>189</v>
      </c>
      <c r="B32" s="9"/>
      <c r="C32" s="9"/>
      <c r="D32" s="9"/>
      <c r="E32" s="10" t="s">
        <v>291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3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9" t="s">
        <v>0</v>
      </c>
      <c r="B1" s="9" t="s">
        <v>2</v>
      </c>
      <c r="C1" s="9" t="s">
        <v>3</v>
      </c>
      <c r="D1" s="9" t="s">
        <v>4</v>
      </c>
      <c r="E1" s="11" t="s">
        <v>5</v>
      </c>
    </row>
    <row r="2" spans="1:5" x14ac:dyDescent="0.25">
      <c r="A2" s="7">
        <v>29490</v>
      </c>
      <c r="B2" s="7">
        <v>5</v>
      </c>
      <c r="C2" s="7">
        <v>1</v>
      </c>
      <c r="D2" s="7">
        <v>0</v>
      </c>
      <c r="E2" s="8">
        <f xml:space="preserve"> SUM(Round46[[#This Row],[امتیاز نتیجه]:[امتیاز پاس گل]])</f>
        <v>6</v>
      </c>
    </row>
    <row r="3" spans="1:5" x14ac:dyDescent="0.25">
      <c r="A3" s="9">
        <v>29594</v>
      </c>
      <c r="B3" s="9">
        <v>5</v>
      </c>
      <c r="C3" s="9">
        <v>0</v>
      </c>
      <c r="D3" s="9">
        <v>0</v>
      </c>
      <c r="E3" s="8">
        <f xml:space="preserve"> SUM(Round46[[#This Row],[امتیاز نتیجه]:[امتیاز پاس گل]])</f>
        <v>5</v>
      </c>
    </row>
    <row r="4" spans="1:5" x14ac:dyDescent="0.25">
      <c r="A4" s="9">
        <v>29028</v>
      </c>
      <c r="B4" s="9">
        <v>1</v>
      </c>
      <c r="C4" s="9">
        <v>1</v>
      </c>
      <c r="D4" s="9">
        <v>0</v>
      </c>
      <c r="E4" s="10">
        <f xml:space="preserve"> SUM(Round46[[#This Row],[امتیاز نتیجه]:[امتیاز پاس گل]])</f>
        <v>2</v>
      </c>
    </row>
    <row r="5" spans="1:5" x14ac:dyDescent="0.25">
      <c r="A5" s="9">
        <v>18508</v>
      </c>
      <c r="B5" s="9">
        <v>1</v>
      </c>
      <c r="C5" s="9">
        <v>1</v>
      </c>
      <c r="D5" s="9">
        <v>0</v>
      </c>
      <c r="E5" s="10">
        <f xml:space="preserve"> SUM(Round46[[#This Row],[امتیاز نتیجه]:[امتیاز پاس گل]])</f>
        <v>2</v>
      </c>
    </row>
    <row r="6" spans="1:5" x14ac:dyDescent="0.25">
      <c r="A6" s="9">
        <v>29963</v>
      </c>
      <c r="B6" s="9">
        <v>1</v>
      </c>
      <c r="C6" s="9">
        <v>1</v>
      </c>
      <c r="D6" s="9">
        <v>0</v>
      </c>
      <c r="E6" s="8">
        <f xml:space="preserve"> SUM(Round46[[#This Row],[امتیاز نتیجه]:[امتیاز پاس گل]])</f>
        <v>2</v>
      </c>
    </row>
    <row r="7" spans="1:5" x14ac:dyDescent="0.25">
      <c r="A7" s="9">
        <v>2</v>
      </c>
      <c r="B7" s="9">
        <v>1</v>
      </c>
      <c r="C7" s="9">
        <v>1</v>
      </c>
      <c r="D7" s="9">
        <v>0</v>
      </c>
      <c r="E7" s="8">
        <f xml:space="preserve"> SUM(Round46[[#This Row],[امتیاز نتیجه]:[امتیاز پاس گل]])</f>
        <v>2</v>
      </c>
    </row>
    <row r="8" spans="1:5" x14ac:dyDescent="0.25">
      <c r="A8" s="9">
        <v>22089</v>
      </c>
      <c r="B8" s="9">
        <v>1</v>
      </c>
      <c r="C8" s="9">
        <v>1</v>
      </c>
      <c r="D8" s="9">
        <v>0</v>
      </c>
      <c r="E8" s="8">
        <f xml:space="preserve"> SUM(Round46[[#This Row],[امتیاز نتیجه]:[امتیاز پاس گل]])</f>
        <v>2</v>
      </c>
    </row>
    <row r="9" spans="1:5" x14ac:dyDescent="0.25">
      <c r="A9" s="9">
        <v>29629</v>
      </c>
      <c r="B9" s="9">
        <v>1</v>
      </c>
      <c r="C9" s="9">
        <v>1</v>
      </c>
      <c r="D9" s="9">
        <v>0</v>
      </c>
      <c r="E9" s="8">
        <f xml:space="preserve"> SUM(Round46[[#This Row],[امتیاز نتیجه]:[امتیاز پاس گل]])</f>
        <v>2</v>
      </c>
    </row>
    <row r="10" spans="1:5" x14ac:dyDescent="0.25">
      <c r="A10" s="9">
        <v>8946</v>
      </c>
      <c r="B10" s="9">
        <v>1</v>
      </c>
      <c r="C10" s="9">
        <v>1</v>
      </c>
      <c r="D10" s="9">
        <v>0</v>
      </c>
      <c r="E10" s="8">
        <f xml:space="preserve"> SUM(Round46[[#This Row],[امتیاز نتیجه]:[امتیاز پاس گل]])</f>
        <v>2</v>
      </c>
    </row>
    <row r="11" spans="1:5" x14ac:dyDescent="0.25">
      <c r="A11" s="9">
        <v>22881</v>
      </c>
      <c r="B11" s="9">
        <v>1</v>
      </c>
      <c r="C11" s="9">
        <v>1</v>
      </c>
      <c r="D11" s="9">
        <v>0</v>
      </c>
      <c r="E11" s="8">
        <f xml:space="preserve"> SUM(Round46[[#This Row],[امتیاز نتیجه]:[امتیاز پاس گل]])</f>
        <v>2</v>
      </c>
    </row>
    <row r="12" spans="1:5" x14ac:dyDescent="0.25">
      <c r="A12" s="9">
        <v>29800</v>
      </c>
      <c r="B12" s="9">
        <v>1</v>
      </c>
      <c r="C12" s="9">
        <v>1</v>
      </c>
      <c r="D12" s="9">
        <v>0</v>
      </c>
      <c r="E12" s="8">
        <f xml:space="preserve"> SUM(Round46[[#This Row],[امتیاز نتیجه]:[امتیاز پاس گل]])</f>
        <v>2</v>
      </c>
    </row>
    <row r="13" spans="1:5" x14ac:dyDescent="0.25">
      <c r="A13" s="9">
        <v>27427</v>
      </c>
      <c r="B13" s="9">
        <v>1</v>
      </c>
      <c r="C13" s="9">
        <v>1</v>
      </c>
      <c r="D13" s="9">
        <v>0</v>
      </c>
      <c r="E13" s="8">
        <f xml:space="preserve"> SUM(Round46[[#This Row],[امتیاز نتیجه]:[امتیاز پاس گل]])</f>
        <v>2</v>
      </c>
    </row>
    <row r="14" spans="1:5" x14ac:dyDescent="0.25">
      <c r="A14" s="9">
        <v>29782</v>
      </c>
      <c r="B14" s="9">
        <v>1</v>
      </c>
      <c r="C14" s="9">
        <v>1</v>
      </c>
      <c r="D14" s="9">
        <v>0</v>
      </c>
      <c r="E14" s="8">
        <f xml:space="preserve"> SUM(Round46[[#This Row],[امتیاز نتیجه]:[امتیاز پاس گل]])</f>
        <v>2</v>
      </c>
    </row>
    <row r="15" spans="1:5" x14ac:dyDescent="0.25">
      <c r="A15" s="9">
        <v>29675</v>
      </c>
      <c r="B15" s="9">
        <v>1</v>
      </c>
      <c r="C15" s="9">
        <v>1</v>
      </c>
      <c r="D15" s="9">
        <v>0</v>
      </c>
      <c r="E15" s="8">
        <f xml:space="preserve"> SUM(Round46[[#This Row],[امتیاز نتیجه]:[امتیاز پاس گل]])</f>
        <v>2</v>
      </c>
    </row>
    <row r="16" spans="1:5" x14ac:dyDescent="0.25">
      <c r="A16" s="9">
        <v>1912</v>
      </c>
      <c r="B16" s="9">
        <v>1</v>
      </c>
      <c r="C16" s="9">
        <v>0</v>
      </c>
      <c r="D16" s="9">
        <v>0</v>
      </c>
      <c r="E16" s="10">
        <f xml:space="preserve"> SUM(Round46[[#This Row],[امتیاز نتیجه]:[امتیاز پاس گل]])</f>
        <v>1</v>
      </c>
    </row>
    <row r="17" spans="1:5" x14ac:dyDescent="0.25">
      <c r="A17" s="9">
        <v>29611</v>
      </c>
      <c r="B17" s="9">
        <v>1</v>
      </c>
      <c r="C17" s="9">
        <v>0</v>
      </c>
      <c r="D17" s="9">
        <v>0</v>
      </c>
      <c r="E17" s="10">
        <f xml:space="preserve"> SUM(Round46[[#This Row],[امتیاز نتیجه]:[امتیاز پاس گل]])</f>
        <v>1</v>
      </c>
    </row>
    <row r="18" spans="1:5" x14ac:dyDescent="0.25">
      <c r="A18" s="9">
        <v>29446</v>
      </c>
      <c r="B18" s="9">
        <v>1</v>
      </c>
      <c r="C18" s="9">
        <v>0</v>
      </c>
      <c r="D18" s="9">
        <v>0</v>
      </c>
      <c r="E18" s="10">
        <f xml:space="preserve"> SUM(Round46[[#This Row],[امتیاز نتیجه]:[امتیاز پاس گل]])</f>
        <v>1</v>
      </c>
    </row>
    <row r="19" spans="1:5" x14ac:dyDescent="0.25">
      <c r="A19" s="9">
        <v>5914</v>
      </c>
      <c r="B19" s="9">
        <v>1</v>
      </c>
      <c r="C19" s="9">
        <v>0</v>
      </c>
      <c r="D19" s="9">
        <v>0</v>
      </c>
      <c r="E19" s="8">
        <f xml:space="preserve"> SUM(Round46[[#This Row],[امتیاز نتیجه]:[امتیاز پاس گل]])</f>
        <v>1</v>
      </c>
    </row>
    <row r="20" spans="1:5" x14ac:dyDescent="0.25">
      <c r="A20" s="9">
        <v>29536</v>
      </c>
      <c r="B20" s="9">
        <v>1</v>
      </c>
      <c r="C20" s="9">
        <v>0</v>
      </c>
      <c r="D20" s="9">
        <v>0</v>
      </c>
      <c r="E20" s="8">
        <f xml:space="preserve"> SUM(Round46[[#This Row],[امتیاز نتیجه]:[امتیاز پاس گل]])</f>
        <v>1</v>
      </c>
    </row>
    <row r="21" spans="1:5" x14ac:dyDescent="0.25">
      <c r="A21" s="9">
        <v>27857</v>
      </c>
      <c r="B21" s="9">
        <v>1</v>
      </c>
      <c r="C21" s="9">
        <v>0</v>
      </c>
      <c r="D21" s="9">
        <v>0</v>
      </c>
      <c r="E21" s="8">
        <f xml:space="preserve"> SUM(Round46[[#This Row],[امتیاز نتیجه]:[امتیاز پاس گل]])</f>
        <v>1</v>
      </c>
    </row>
    <row r="22" spans="1:5" x14ac:dyDescent="0.25">
      <c r="A22" s="9">
        <v>6557</v>
      </c>
      <c r="B22" s="9">
        <v>1</v>
      </c>
      <c r="C22" s="9">
        <v>0</v>
      </c>
      <c r="D22" s="9">
        <v>0</v>
      </c>
      <c r="E22" s="8">
        <f xml:space="preserve"> SUM(Round46[[#This Row],[امتیاز نتیجه]:[امتیاز پاس گل]])</f>
        <v>1</v>
      </c>
    </row>
    <row r="23" spans="1:5" x14ac:dyDescent="0.25">
      <c r="A23" s="9" t="s">
        <v>189</v>
      </c>
      <c r="B23" s="9"/>
      <c r="C23" s="9"/>
      <c r="D23" s="9"/>
      <c r="E23" s="10">
        <f>SUBTOTAL(101,Round46[مجموع امتیاز])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7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29823</v>
      </c>
      <c r="B2" s="7">
        <v>1</v>
      </c>
      <c r="C2" s="7">
        <v>3</v>
      </c>
      <c r="D2" s="7">
        <v>1</v>
      </c>
      <c r="E2" s="8">
        <f xml:space="preserve"> SUM(Round47[[#This Row],[امتیاز نتیجه]:[امتیاز پاس گل]])</f>
        <v>5</v>
      </c>
    </row>
    <row r="3" spans="1:5" x14ac:dyDescent="0.25">
      <c r="A3" s="9">
        <v>29490</v>
      </c>
      <c r="B3" s="9">
        <v>3</v>
      </c>
      <c r="C3" s="9">
        <v>1</v>
      </c>
      <c r="D3" s="9">
        <v>0</v>
      </c>
      <c r="E3" s="8">
        <f xml:space="preserve"> SUM(Round47[[#This Row],[امتیاز نتیجه]:[امتیاز پاس گل]])</f>
        <v>4</v>
      </c>
    </row>
    <row r="4" spans="1:5" x14ac:dyDescent="0.25">
      <c r="A4" s="9">
        <v>22881</v>
      </c>
      <c r="B4" s="9">
        <v>1</v>
      </c>
      <c r="C4" s="9">
        <v>2</v>
      </c>
      <c r="D4" s="9">
        <v>1</v>
      </c>
      <c r="E4" s="8">
        <f xml:space="preserve"> SUM(Round47[[#This Row],[امتیاز نتیجه]:[امتیاز پاس گل]])</f>
        <v>4</v>
      </c>
    </row>
    <row r="5" spans="1:5" x14ac:dyDescent="0.25">
      <c r="A5" s="9">
        <v>29675</v>
      </c>
      <c r="B5" s="9">
        <v>1</v>
      </c>
      <c r="C5" s="9">
        <v>2</v>
      </c>
      <c r="D5" s="9">
        <v>1</v>
      </c>
      <c r="E5" s="8">
        <f xml:space="preserve"> SUM(Round47[[#This Row],[امتیاز نتیجه]:[امتیاز پاس گل]])</f>
        <v>4</v>
      </c>
    </row>
    <row r="6" spans="1:5" x14ac:dyDescent="0.25">
      <c r="A6" s="9">
        <v>6557</v>
      </c>
      <c r="B6" s="9">
        <v>3</v>
      </c>
      <c r="C6" s="9">
        <v>1</v>
      </c>
      <c r="D6" s="9">
        <v>0</v>
      </c>
      <c r="E6" s="8">
        <f xml:space="preserve"> SUM(Round47[[#This Row],[امتیاز نتیجه]:[امتیاز پاس گل]])</f>
        <v>4</v>
      </c>
    </row>
    <row r="7" spans="1:5" x14ac:dyDescent="0.25">
      <c r="A7" s="9">
        <v>18508</v>
      </c>
      <c r="B7" s="9">
        <v>1</v>
      </c>
      <c r="C7" s="9">
        <v>1</v>
      </c>
      <c r="D7" s="9">
        <v>1</v>
      </c>
      <c r="E7" s="10">
        <f xml:space="preserve"> SUM(Round47[[#This Row],[امتیاز نتیجه]:[امتیاز پاس گل]])</f>
        <v>3</v>
      </c>
    </row>
    <row r="8" spans="1:5" x14ac:dyDescent="0.25">
      <c r="A8" s="9">
        <v>1912</v>
      </c>
      <c r="B8" s="9">
        <v>1</v>
      </c>
      <c r="C8" s="9">
        <v>2</v>
      </c>
      <c r="D8" s="9">
        <v>0</v>
      </c>
      <c r="E8" s="10">
        <f xml:space="preserve"> SUM(Round47[[#This Row],[امتیاز نتیجه]:[امتیاز پاس گل]])</f>
        <v>3</v>
      </c>
    </row>
    <row r="9" spans="1:5" x14ac:dyDescent="0.25">
      <c r="A9" s="9">
        <v>27857</v>
      </c>
      <c r="B9" s="9">
        <v>3</v>
      </c>
      <c r="C9" s="9">
        <v>0</v>
      </c>
      <c r="D9" s="9">
        <v>0</v>
      </c>
      <c r="E9" s="8">
        <f xml:space="preserve"> SUM(Round47[[#This Row],[امتیاز نتیجه]:[امتیاز پاس گل]])</f>
        <v>3</v>
      </c>
    </row>
    <row r="10" spans="1:5" x14ac:dyDescent="0.25">
      <c r="A10" s="9">
        <v>29687</v>
      </c>
      <c r="B10" s="9">
        <v>1</v>
      </c>
      <c r="C10" s="9">
        <v>1</v>
      </c>
      <c r="D10" s="9">
        <v>1</v>
      </c>
      <c r="E10" s="8">
        <f xml:space="preserve"> SUM(Round47[[#This Row],[امتیاز نتیجه]:[امتیاز پاس گل]])</f>
        <v>3</v>
      </c>
    </row>
    <row r="11" spans="1:5" x14ac:dyDescent="0.25">
      <c r="A11" s="9">
        <v>29640</v>
      </c>
      <c r="B11" s="9">
        <v>3</v>
      </c>
      <c r="C11" s="9">
        <v>0</v>
      </c>
      <c r="D11" s="9">
        <v>0</v>
      </c>
      <c r="E11" s="8">
        <f xml:space="preserve"> SUM(Round47[[#This Row],[امتیاز نتیجه]:[امتیاز پاس گل]])</f>
        <v>3</v>
      </c>
    </row>
    <row r="12" spans="1:5" x14ac:dyDescent="0.25">
      <c r="A12" s="9">
        <v>29566</v>
      </c>
      <c r="B12" s="9">
        <v>1</v>
      </c>
      <c r="C12" s="9">
        <v>1</v>
      </c>
      <c r="D12" s="9">
        <v>1</v>
      </c>
      <c r="E12" s="8">
        <f xml:space="preserve"> SUM(Round47[[#This Row],[امتیاز نتیجه]:[امتیاز پاس گل]])</f>
        <v>3</v>
      </c>
    </row>
    <row r="13" spans="1:5" x14ac:dyDescent="0.25">
      <c r="A13" s="9">
        <v>8946</v>
      </c>
      <c r="B13" s="9">
        <v>1</v>
      </c>
      <c r="C13" s="9">
        <v>0</v>
      </c>
      <c r="D13" s="9">
        <v>1</v>
      </c>
      <c r="E13" s="10">
        <f xml:space="preserve"> SUM(Round47[[#This Row],[امتیاز نتیجه]:[امتیاز پاس گل]])</f>
        <v>2</v>
      </c>
    </row>
    <row r="14" spans="1:5" x14ac:dyDescent="0.25">
      <c r="A14" s="9">
        <v>29446</v>
      </c>
      <c r="B14" s="9">
        <v>1</v>
      </c>
      <c r="C14" s="9">
        <v>0</v>
      </c>
      <c r="D14" s="9">
        <v>1</v>
      </c>
      <c r="E14" s="10">
        <f xml:space="preserve"> SUM(Round47[[#This Row],[امتیاز نتیجه]:[امتیاز پاس گل]])</f>
        <v>2</v>
      </c>
    </row>
    <row r="15" spans="1:5" x14ac:dyDescent="0.25">
      <c r="A15" s="9">
        <v>24786</v>
      </c>
      <c r="B15" s="9">
        <v>1</v>
      </c>
      <c r="C15" s="9">
        <v>1</v>
      </c>
      <c r="D15" s="9">
        <v>0</v>
      </c>
      <c r="E15" s="8">
        <f xml:space="preserve"> SUM(Round47[[#This Row],[امتیاز نتیجه]:[امتیاز پاس گل]])</f>
        <v>2</v>
      </c>
    </row>
    <row r="16" spans="1:5" x14ac:dyDescent="0.25">
      <c r="A16" s="9">
        <v>29611</v>
      </c>
      <c r="B16" s="9">
        <v>1</v>
      </c>
      <c r="C16" s="9">
        <v>1</v>
      </c>
      <c r="D16" s="9">
        <v>0</v>
      </c>
      <c r="E16" s="8">
        <f xml:space="preserve"> SUM(Round47[[#This Row],[امتیاز نتیجه]:[امتیاز پاس گل]])</f>
        <v>2</v>
      </c>
    </row>
    <row r="17" spans="1:5" x14ac:dyDescent="0.25">
      <c r="A17" s="9">
        <v>29536</v>
      </c>
      <c r="B17" s="9">
        <v>1</v>
      </c>
      <c r="C17" s="9">
        <v>1</v>
      </c>
      <c r="D17" s="9">
        <v>0</v>
      </c>
      <c r="E17" s="8">
        <f xml:space="preserve"> SUM(Round47[[#This Row],[امتیاز نتیجه]:[امتیاز پاس گل]])</f>
        <v>2</v>
      </c>
    </row>
    <row r="18" spans="1:5" x14ac:dyDescent="0.25">
      <c r="A18" s="9">
        <v>2</v>
      </c>
      <c r="B18" s="9">
        <v>1</v>
      </c>
      <c r="C18" s="9">
        <v>1</v>
      </c>
      <c r="D18" s="9">
        <v>0</v>
      </c>
      <c r="E18" s="8">
        <f xml:space="preserve"> SUM(Round47[[#This Row],[امتیاز نتیجه]:[امتیاز پاس گل]])</f>
        <v>2</v>
      </c>
    </row>
    <row r="19" spans="1:5" x14ac:dyDescent="0.25">
      <c r="A19" s="9">
        <v>27285</v>
      </c>
      <c r="B19" s="9">
        <v>1</v>
      </c>
      <c r="C19" s="9">
        <v>1</v>
      </c>
      <c r="D19" s="9">
        <v>0</v>
      </c>
      <c r="E19" s="8">
        <f xml:space="preserve"> SUM(Round47[[#This Row],[امتیاز نتیجه]:[امتیاز پاس گل]])</f>
        <v>2</v>
      </c>
    </row>
    <row r="20" spans="1:5" x14ac:dyDescent="0.25">
      <c r="A20" s="9">
        <v>29800</v>
      </c>
      <c r="B20" s="9">
        <v>1</v>
      </c>
      <c r="C20" s="9">
        <v>1</v>
      </c>
      <c r="D20" s="9">
        <v>0</v>
      </c>
      <c r="E20" s="8">
        <f xml:space="preserve"> SUM(Round47[[#This Row],[امتیاز نتیجه]:[امتیاز پاس گل]])</f>
        <v>2</v>
      </c>
    </row>
    <row r="21" spans="1:5" x14ac:dyDescent="0.25">
      <c r="A21" s="9">
        <v>22089</v>
      </c>
      <c r="B21" s="9">
        <v>1</v>
      </c>
      <c r="C21" s="9">
        <v>1</v>
      </c>
      <c r="D21" s="9">
        <v>0</v>
      </c>
      <c r="E21" s="8">
        <f xml:space="preserve"> SUM(Round47[[#This Row],[امتیاز نتیجه]:[امتیاز پاس گل]])</f>
        <v>2</v>
      </c>
    </row>
    <row r="22" spans="1:5" x14ac:dyDescent="0.25">
      <c r="A22" s="9">
        <v>5914</v>
      </c>
      <c r="B22" s="9">
        <v>1</v>
      </c>
      <c r="C22" s="9">
        <v>0</v>
      </c>
      <c r="D22" s="9">
        <v>0</v>
      </c>
      <c r="E22" s="10">
        <f xml:space="preserve"> SUM(Round47[[#This Row],[امتیاز نتیجه]:[امتیاز پاس گل]])</f>
        <v>1</v>
      </c>
    </row>
    <row r="23" spans="1:5" x14ac:dyDescent="0.25">
      <c r="A23" s="9">
        <v>29631</v>
      </c>
      <c r="B23" s="9">
        <v>1</v>
      </c>
      <c r="C23" s="9">
        <v>0</v>
      </c>
      <c r="D23" s="9">
        <v>0</v>
      </c>
      <c r="E23" s="8">
        <f xml:space="preserve"> SUM(Round47[[#This Row],[امتیاز نتیجه]:[امتیاز پاس گل]])</f>
        <v>1</v>
      </c>
    </row>
    <row r="24" spans="1:5" x14ac:dyDescent="0.25">
      <c r="A24" s="9">
        <v>29560</v>
      </c>
      <c r="B24" s="9">
        <v>1</v>
      </c>
      <c r="C24" s="9">
        <v>0</v>
      </c>
      <c r="D24" s="9">
        <v>0</v>
      </c>
      <c r="E24" s="8">
        <f xml:space="preserve"> SUM(Round47[[#This Row],[امتیاز نتیجه]:[امتیاز پاس گل]])</f>
        <v>1</v>
      </c>
    </row>
    <row r="25" spans="1:5" x14ac:dyDescent="0.25">
      <c r="A25" s="9">
        <v>27427</v>
      </c>
      <c r="B25" s="9">
        <v>1</v>
      </c>
      <c r="C25" s="9">
        <v>0</v>
      </c>
      <c r="D25" s="9">
        <v>0</v>
      </c>
      <c r="E25" s="8">
        <f xml:space="preserve"> SUM(Round47[[#This Row],[امتیاز نتیجه]:[امتیاز پاس گل]])</f>
        <v>1</v>
      </c>
    </row>
    <row r="26" spans="1:5" x14ac:dyDescent="0.25">
      <c r="A26" s="9">
        <v>29782</v>
      </c>
      <c r="B26" s="9">
        <v>1</v>
      </c>
      <c r="C26" s="9">
        <v>0</v>
      </c>
      <c r="D26" s="9">
        <v>0</v>
      </c>
      <c r="E26" s="8">
        <f xml:space="preserve"> SUM(Round47[[#This Row],[امتیاز نتیجه]:[امتیاز پاس گل]])</f>
        <v>1</v>
      </c>
    </row>
    <row r="27" spans="1:5" x14ac:dyDescent="0.25">
      <c r="A27" s="9" t="s">
        <v>189</v>
      </c>
      <c r="B27" s="9"/>
      <c r="C27" s="9"/>
      <c r="D27" s="9"/>
      <c r="E27" s="10">
        <f>SUBTOTAL(101,Round47[مجموع امتیاز])</f>
        <v>2.48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8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29611</v>
      </c>
      <c r="B2" s="7">
        <v>5</v>
      </c>
      <c r="C2" s="7">
        <v>3</v>
      </c>
      <c r="D2" s="7">
        <v>0</v>
      </c>
      <c r="E2" s="8">
        <f xml:space="preserve"> SUM(Round48[[#This Row],[امتیاز نتیجه]:[امتیاز پاس گل]])</f>
        <v>8</v>
      </c>
    </row>
    <row r="3" spans="1:5" x14ac:dyDescent="0.25">
      <c r="A3" s="9">
        <v>29028</v>
      </c>
      <c r="B3" s="9">
        <v>5</v>
      </c>
      <c r="C3" s="9">
        <v>2</v>
      </c>
      <c r="D3" s="9">
        <v>0</v>
      </c>
      <c r="E3" s="8">
        <f xml:space="preserve"> SUM(Round48[[#This Row],[امتیاز نتیجه]:[امتیاز پاس گل]])</f>
        <v>7</v>
      </c>
    </row>
    <row r="4" spans="1:5" x14ac:dyDescent="0.25">
      <c r="A4" s="9">
        <v>12029</v>
      </c>
      <c r="B4" s="9">
        <v>5</v>
      </c>
      <c r="C4" s="9">
        <v>1</v>
      </c>
      <c r="D4" s="9">
        <v>0</v>
      </c>
      <c r="E4" s="8">
        <f xml:space="preserve"> SUM(Round48[[#This Row],[امتیاز نتیجه]:[امتیاز پاس گل]])</f>
        <v>6</v>
      </c>
    </row>
    <row r="5" spans="1:5" x14ac:dyDescent="0.25">
      <c r="A5" s="9">
        <v>29800</v>
      </c>
      <c r="B5" s="9">
        <v>5</v>
      </c>
      <c r="C5" s="9">
        <v>0</v>
      </c>
      <c r="D5" s="9">
        <v>0</v>
      </c>
      <c r="E5" s="10">
        <f xml:space="preserve"> SUM(Round48[[#This Row],[امتیاز نتیجه]:[امتیاز پاس گل]])</f>
        <v>5</v>
      </c>
    </row>
    <row r="6" spans="1:5" x14ac:dyDescent="0.25">
      <c r="A6" s="9">
        <v>29980</v>
      </c>
      <c r="B6" s="9">
        <v>5</v>
      </c>
      <c r="C6" s="9">
        <v>0</v>
      </c>
      <c r="D6" s="9">
        <v>0</v>
      </c>
      <c r="E6" s="8">
        <f xml:space="preserve"> SUM(Round48[[#This Row],[امتیاز نتیجه]:[امتیاز پاس گل]])</f>
        <v>5</v>
      </c>
    </row>
    <row r="7" spans="1:5" x14ac:dyDescent="0.25">
      <c r="A7" s="9">
        <v>29560</v>
      </c>
      <c r="B7" s="9">
        <v>1</v>
      </c>
      <c r="C7" s="9">
        <v>2</v>
      </c>
      <c r="D7" s="9">
        <v>1</v>
      </c>
      <c r="E7" s="8">
        <f xml:space="preserve"> SUM(Round48[[#This Row],[امتیاز نتیجه]:[امتیاز پاس گل]])</f>
        <v>4</v>
      </c>
    </row>
    <row r="8" spans="1:5" x14ac:dyDescent="0.25">
      <c r="A8" s="9">
        <v>29823</v>
      </c>
      <c r="B8" s="9">
        <v>1</v>
      </c>
      <c r="C8" s="9">
        <v>2</v>
      </c>
      <c r="D8" s="9">
        <v>1</v>
      </c>
      <c r="E8" s="8">
        <f xml:space="preserve"> SUM(Round48[[#This Row],[امتیاز نتیجه]:[امتیاز پاس گل]])</f>
        <v>4</v>
      </c>
    </row>
    <row r="9" spans="1:5" x14ac:dyDescent="0.25">
      <c r="A9" s="9">
        <v>8946</v>
      </c>
      <c r="B9" s="9">
        <v>1</v>
      </c>
      <c r="C9" s="9">
        <v>2</v>
      </c>
      <c r="D9" s="9">
        <v>0</v>
      </c>
      <c r="E9" s="10">
        <f xml:space="preserve"> SUM(Round48[[#This Row],[امتیاز نتیجه]:[امتیاز پاس گل]])</f>
        <v>3</v>
      </c>
    </row>
    <row r="10" spans="1:5" x14ac:dyDescent="0.25">
      <c r="A10" s="9">
        <v>5914</v>
      </c>
      <c r="B10" s="9">
        <v>1</v>
      </c>
      <c r="C10" s="9">
        <v>2</v>
      </c>
      <c r="D10" s="9">
        <v>0</v>
      </c>
      <c r="E10" s="10">
        <f xml:space="preserve"> SUM(Round48[[#This Row],[امتیاز نتیجه]:[امتیاز پاس گل]])</f>
        <v>3</v>
      </c>
    </row>
    <row r="11" spans="1:5" x14ac:dyDescent="0.25">
      <c r="A11" s="9">
        <v>29675</v>
      </c>
      <c r="B11" s="9">
        <v>1</v>
      </c>
      <c r="C11" s="9">
        <v>2</v>
      </c>
      <c r="D11" s="9">
        <v>0</v>
      </c>
      <c r="E11" s="10">
        <f xml:space="preserve"> SUM(Round48[[#This Row],[امتیاز نتیجه]:[امتیاز پاس گل]])</f>
        <v>3</v>
      </c>
    </row>
    <row r="12" spans="1:5" x14ac:dyDescent="0.25">
      <c r="A12" s="9">
        <v>29490</v>
      </c>
      <c r="B12" s="9">
        <v>1</v>
      </c>
      <c r="C12" s="9">
        <v>1</v>
      </c>
      <c r="D12" s="9">
        <v>1</v>
      </c>
      <c r="E12" s="8">
        <f xml:space="preserve"> SUM(Round48[[#This Row],[امتیاز نتیجه]:[امتیاز پاس گل]])</f>
        <v>3</v>
      </c>
    </row>
    <row r="13" spans="1:5" x14ac:dyDescent="0.25">
      <c r="A13" s="9">
        <v>1912</v>
      </c>
      <c r="B13" s="9">
        <v>1</v>
      </c>
      <c r="C13" s="9">
        <v>2</v>
      </c>
      <c r="D13" s="9">
        <v>0</v>
      </c>
      <c r="E13" s="8">
        <f xml:space="preserve"> SUM(Round48[[#This Row],[امتیاز نتیجه]:[امتیاز پاس گل]])</f>
        <v>3</v>
      </c>
    </row>
    <row r="14" spans="1:5" x14ac:dyDescent="0.25">
      <c r="A14" s="9">
        <v>29636</v>
      </c>
      <c r="B14" s="9">
        <v>1</v>
      </c>
      <c r="C14" s="9">
        <v>2</v>
      </c>
      <c r="D14" s="9">
        <v>0</v>
      </c>
      <c r="E14" s="8">
        <f xml:space="preserve"> SUM(Round48[[#This Row],[امتیاز نتیجه]:[امتیاز پاس گل]])</f>
        <v>3</v>
      </c>
    </row>
    <row r="15" spans="1:5" x14ac:dyDescent="0.25">
      <c r="A15" s="9">
        <v>22881</v>
      </c>
      <c r="B15" s="9">
        <v>1</v>
      </c>
      <c r="C15" s="9">
        <v>1</v>
      </c>
      <c r="D15" s="9">
        <v>1</v>
      </c>
      <c r="E15" s="8">
        <f xml:space="preserve"> SUM(Round48[[#This Row],[امتیاز نتیجه]:[امتیاز پاس گل]])</f>
        <v>3</v>
      </c>
    </row>
    <row r="16" spans="1:5" x14ac:dyDescent="0.25">
      <c r="A16" s="9">
        <v>18508</v>
      </c>
      <c r="B16" s="9">
        <v>1</v>
      </c>
      <c r="C16" s="9">
        <v>1</v>
      </c>
      <c r="D16" s="9">
        <v>0</v>
      </c>
      <c r="E16" s="10">
        <f xml:space="preserve"> SUM(Round48[[#This Row],[امتیاز نتیجه]:[امتیاز پاس گل]])</f>
        <v>2</v>
      </c>
    </row>
    <row r="17" spans="1:5" x14ac:dyDescent="0.25">
      <c r="A17" s="9">
        <v>27288</v>
      </c>
      <c r="B17" s="9">
        <v>1</v>
      </c>
      <c r="C17" s="9">
        <v>0</v>
      </c>
      <c r="D17" s="9">
        <v>1</v>
      </c>
      <c r="E17" s="8">
        <f xml:space="preserve"> SUM(Round48[[#This Row],[امتیاز نتیجه]:[امتیاز پاس گل]])</f>
        <v>2</v>
      </c>
    </row>
    <row r="18" spans="1:5" x14ac:dyDescent="0.25">
      <c r="A18" s="9">
        <v>27857</v>
      </c>
      <c r="B18" s="9">
        <v>1</v>
      </c>
      <c r="C18" s="9">
        <v>1</v>
      </c>
      <c r="D18" s="9">
        <v>0</v>
      </c>
      <c r="E18" s="8">
        <f xml:space="preserve"> SUM(Round48[[#This Row],[امتیاز نتیجه]:[امتیاز پاس گل]])</f>
        <v>2</v>
      </c>
    </row>
    <row r="19" spans="1:5" x14ac:dyDescent="0.25">
      <c r="A19" s="9">
        <v>6557</v>
      </c>
      <c r="B19" s="9">
        <v>1</v>
      </c>
      <c r="C19" s="9">
        <v>1</v>
      </c>
      <c r="D19" s="9">
        <v>0</v>
      </c>
      <c r="E19" s="8">
        <f xml:space="preserve"> SUM(Round48[[#This Row],[امتیاز نتیجه]:[امتیاز پاس گل]])</f>
        <v>2</v>
      </c>
    </row>
    <row r="20" spans="1:5" x14ac:dyDescent="0.25">
      <c r="A20" s="9">
        <v>27427</v>
      </c>
      <c r="B20" s="9">
        <v>1</v>
      </c>
      <c r="C20" s="9">
        <v>1</v>
      </c>
      <c r="D20" s="9">
        <v>0</v>
      </c>
      <c r="E20" s="8">
        <f xml:space="preserve"> SUM(Round48[[#This Row],[امتیاز نتیجه]:[امتیاز پاس گل]])</f>
        <v>2</v>
      </c>
    </row>
    <row r="21" spans="1:5" x14ac:dyDescent="0.25">
      <c r="A21" s="9">
        <v>29782</v>
      </c>
      <c r="B21" s="9">
        <v>1</v>
      </c>
      <c r="C21" s="9">
        <v>1</v>
      </c>
      <c r="D21" s="9">
        <v>0</v>
      </c>
      <c r="E21" s="8">
        <f xml:space="preserve"> SUM(Round48[[#This Row],[امتیاز نتیجه]:[امتیاز پاس گل]])</f>
        <v>2</v>
      </c>
    </row>
    <row r="22" spans="1:5" x14ac:dyDescent="0.25">
      <c r="A22" s="9">
        <v>29640</v>
      </c>
      <c r="B22" s="9">
        <v>1</v>
      </c>
      <c r="C22" s="9">
        <v>0</v>
      </c>
      <c r="D22" s="9">
        <v>1</v>
      </c>
      <c r="E22" s="8">
        <f xml:space="preserve"> SUM(Round48[[#This Row],[امتیاز نتیجه]:[امتیاز پاس گل]])</f>
        <v>2</v>
      </c>
    </row>
    <row r="23" spans="1:5" x14ac:dyDescent="0.25">
      <c r="A23" s="9">
        <v>29675</v>
      </c>
      <c r="B23" s="9">
        <v>1</v>
      </c>
      <c r="C23" s="9">
        <v>1</v>
      </c>
      <c r="D23" s="9">
        <v>0</v>
      </c>
      <c r="E23" s="8">
        <f xml:space="preserve"> SUM(Round48[[#This Row],[امتیاز نتیجه]:[امتیاز پاس گل]])</f>
        <v>2</v>
      </c>
    </row>
    <row r="24" spans="1:5" x14ac:dyDescent="0.25">
      <c r="A24" s="9">
        <v>29446</v>
      </c>
      <c r="B24" s="9">
        <v>1</v>
      </c>
      <c r="C24" s="9">
        <v>0</v>
      </c>
      <c r="D24" s="9">
        <v>0</v>
      </c>
      <c r="E24" s="8">
        <f xml:space="preserve"> SUM(Round48[[#This Row],[امتیاز نتیجه]:[امتیاز پاس گل]])</f>
        <v>1</v>
      </c>
    </row>
    <row r="25" spans="1:5" x14ac:dyDescent="0.25">
      <c r="A25" s="9">
        <v>29631</v>
      </c>
      <c r="B25" s="9">
        <v>1</v>
      </c>
      <c r="C25" s="9">
        <v>0</v>
      </c>
      <c r="D25" s="9">
        <v>0</v>
      </c>
      <c r="E25" s="8">
        <f xml:space="preserve"> SUM(Round48[[#This Row],[امتیاز نتیجه]:[امتیاز پاس گل]])</f>
        <v>1</v>
      </c>
    </row>
    <row r="26" spans="1:5" x14ac:dyDescent="0.25">
      <c r="A26" s="9">
        <v>29687</v>
      </c>
      <c r="B26" s="9">
        <v>1</v>
      </c>
      <c r="C26" s="9">
        <v>0</v>
      </c>
      <c r="D26" s="9">
        <v>0</v>
      </c>
      <c r="E26" s="8">
        <f xml:space="preserve"> SUM(Round48[[#This Row],[امتیاز نتیجه]:[امتیاز پاس گل]])</f>
        <v>1</v>
      </c>
    </row>
    <row r="27" spans="1:5" x14ac:dyDescent="0.25">
      <c r="A27" s="9">
        <v>29629</v>
      </c>
      <c r="B27" s="9">
        <v>1</v>
      </c>
      <c r="C27" s="9">
        <v>0</v>
      </c>
      <c r="D27" s="9">
        <v>0</v>
      </c>
      <c r="E27" s="8">
        <f xml:space="preserve"> SUM(Round48[[#This Row],[امتیاز نتیجه]:[امتیاز پاس گل]])</f>
        <v>1</v>
      </c>
    </row>
    <row r="28" spans="1:5" x14ac:dyDescent="0.25">
      <c r="A28" s="9" t="s">
        <v>189</v>
      </c>
      <c r="B28" s="9"/>
      <c r="C28" s="9"/>
      <c r="D28" s="9"/>
      <c r="E28" s="10" t="s">
        <v>291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G69" sqref="G69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9" t="s">
        <v>0</v>
      </c>
      <c r="B1" s="9" t="s">
        <v>2</v>
      </c>
      <c r="C1" s="9" t="s">
        <v>3</v>
      </c>
      <c r="D1" s="9" t="s">
        <v>4</v>
      </c>
      <c r="E1" s="11" t="s">
        <v>5</v>
      </c>
    </row>
    <row r="2" spans="1:5" x14ac:dyDescent="0.25">
      <c r="A2" s="7">
        <v>19663</v>
      </c>
      <c r="B2" s="7">
        <v>5</v>
      </c>
      <c r="C2" s="7">
        <v>1</v>
      </c>
      <c r="D2" s="7">
        <v>0</v>
      </c>
      <c r="E2" s="8">
        <f xml:space="preserve"> SUM(Round04[[#This Row],[امتیاز نتیجه]:[امتیاز پاس گل]])</f>
        <v>6</v>
      </c>
    </row>
    <row r="3" spans="1:5" x14ac:dyDescent="0.25">
      <c r="A3" s="9">
        <v>29624</v>
      </c>
      <c r="B3" s="9">
        <v>3</v>
      </c>
      <c r="C3" s="9">
        <v>1</v>
      </c>
      <c r="D3" s="9">
        <v>0</v>
      </c>
      <c r="E3" s="8">
        <f xml:space="preserve"> SUM(Round04[[#This Row],[امتیاز نتیجه]:[امتیاز پاس گل]])</f>
        <v>4</v>
      </c>
    </row>
    <row r="4" spans="1:5" x14ac:dyDescent="0.25">
      <c r="A4" s="9">
        <v>28789</v>
      </c>
      <c r="B4" s="9">
        <v>3</v>
      </c>
      <c r="C4" s="9">
        <v>1</v>
      </c>
      <c r="D4" s="9">
        <v>0</v>
      </c>
      <c r="E4" s="8">
        <f xml:space="preserve"> SUM(Round04[[#This Row],[امتیاز نتیجه]:[امتیاز پاس گل]])</f>
        <v>4</v>
      </c>
    </row>
    <row r="5" spans="1:5" x14ac:dyDescent="0.25">
      <c r="A5" s="9">
        <v>13267</v>
      </c>
      <c r="B5" s="9">
        <v>3</v>
      </c>
      <c r="C5" s="9">
        <v>1</v>
      </c>
      <c r="D5" s="9">
        <v>0</v>
      </c>
      <c r="E5" s="8">
        <f xml:space="preserve"> SUM(Round04[[#This Row],[امتیاز نتیجه]:[امتیاز پاس گل]])</f>
        <v>4</v>
      </c>
    </row>
    <row r="6" spans="1:5" x14ac:dyDescent="0.25">
      <c r="A6" s="9">
        <v>29593</v>
      </c>
      <c r="B6" s="9">
        <v>3</v>
      </c>
      <c r="C6" s="9">
        <v>0</v>
      </c>
      <c r="D6" s="9">
        <v>0</v>
      </c>
      <c r="E6" s="8">
        <f xml:space="preserve"> SUM(Round04[[#This Row],[امتیاز نتیجه]:[امتیاز پاس گل]])</f>
        <v>3</v>
      </c>
    </row>
    <row r="7" spans="1:5" x14ac:dyDescent="0.25">
      <c r="A7" s="9">
        <v>29587</v>
      </c>
      <c r="B7" s="9">
        <v>3</v>
      </c>
      <c r="C7" s="9">
        <v>0</v>
      </c>
      <c r="D7" s="9">
        <v>0</v>
      </c>
      <c r="E7" s="8">
        <f xml:space="preserve"> SUM(Round04[[#This Row],[امتیاز نتیجه]:[امتیاز پاس گل]])</f>
        <v>3</v>
      </c>
    </row>
    <row r="8" spans="1:5" x14ac:dyDescent="0.25">
      <c r="A8" s="9">
        <v>29560</v>
      </c>
      <c r="B8" s="9">
        <v>3</v>
      </c>
      <c r="C8" s="9">
        <v>0</v>
      </c>
      <c r="D8" s="9">
        <v>0</v>
      </c>
      <c r="E8" s="8">
        <f xml:space="preserve"> SUM(Round04[[#This Row],[امتیاز نتیجه]:[امتیاز پاس گل]])</f>
        <v>3</v>
      </c>
    </row>
    <row r="9" spans="1:5" x14ac:dyDescent="0.25">
      <c r="A9" s="9">
        <v>29536</v>
      </c>
      <c r="B9" s="9">
        <v>3</v>
      </c>
      <c r="C9" s="9">
        <v>0</v>
      </c>
      <c r="D9" s="9">
        <v>0</v>
      </c>
      <c r="E9" s="8">
        <f xml:space="preserve"> SUM(Round04[[#This Row],[امتیاز نتیجه]:[امتیاز پاس گل]])</f>
        <v>3</v>
      </c>
    </row>
    <row r="10" spans="1:5" x14ac:dyDescent="0.25">
      <c r="A10" s="9">
        <v>29446</v>
      </c>
      <c r="B10" s="9">
        <v>3</v>
      </c>
      <c r="C10" s="9">
        <v>0</v>
      </c>
      <c r="D10" s="9">
        <v>0</v>
      </c>
      <c r="E10" s="8">
        <f xml:space="preserve"> SUM(Round04[[#This Row],[امتیاز نتیجه]:[امتیاز پاس گل]])</f>
        <v>3</v>
      </c>
    </row>
    <row r="11" spans="1:5" x14ac:dyDescent="0.25">
      <c r="A11" s="9">
        <v>28965</v>
      </c>
      <c r="B11" s="9">
        <v>3</v>
      </c>
      <c r="C11" s="9">
        <v>0</v>
      </c>
      <c r="D11" s="9">
        <v>0</v>
      </c>
      <c r="E11" s="8">
        <f xml:space="preserve"> SUM(Round04[[#This Row],[امتیاز نتیجه]:[امتیاز پاس گل]])</f>
        <v>3</v>
      </c>
    </row>
    <row r="12" spans="1:5" x14ac:dyDescent="0.25">
      <c r="A12" s="9">
        <v>28402</v>
      </c>
      <c r="B12" s="9">
        <v>3</v>
      </c>
      <c r="C12" s="9">
        <v>0</v>
      </c>
      <c r="D12" s="9">
        <v>0</v>
      </c>
      <c r="E12" s="8">
        <f xml:space="preserve"> SUM(Round04[[#This Row],[امتیاز نتیجه]:[امتیاز پاس گل]])</f>
        <v>3</v>
      </c>
    </row>
    <row r="13" spans="1:5" x14ac:dyDescent="0.25">
      <c r="A13" s="9">
        <v>27857</v>
      </c>
      <c r="B13" s="9">
        <v>3</v>
      </c>
      <c r="C13" s="9">
        <v>0</v>
      </c>
      <c r="D13" s="9">
        <v>0</v>
      </c>
      <c r="E13" s="8">
        <f xml:space="preserve"> SUM(Round04[[#This Row],[امتیاز نتیجه]:[امتیاز پاس گل]])</f>
        <v>3</v>
      </c>
    </row>
    <row r="14" spans="1:5" x14ac:dyDescent="0.25">
      <c r="A14" s="9">
        <v>27285</v>
      </c>
      <c r="B14" s="9">
        <v>3</v>
      </c>
      <c r="C14" s="9">
        <v>0</v>
      </c>
      <c r="D14" s="9">
        <v>0</v>
      </c>
      <c r="E14" s="8">
        <f xml:space="preserve"> SUM(Round04[[#This Row],[امتیاز نتیجه]:[امتیاز پاس گل]])</f>
        <v>3</v>
      </c>
    </row>
    <row r="15" spans="1:5" x14ac:dyDescent="0.25">
      <c r="A15" s="9">
        <v>27054</v>
      </c>
      <c r="B15" s="9">
        <v>3</v>
      </c>
      <c r="C15" s="9">
        <v>0</v>
      </c>
      <c r="D15" s="9">
        <v>0</v>
      </c>
      <c r="E15" s="8">
        <f xml:space="preserve"> SUM(Round04[[#This Row],[امتیاز نتیجه]:[امتیاز پاس گل]])</f>
        <v>3</v>
      </c>
    </row>
    <row r="16" spans="1:5" x14ac:dyDescent="0.25">
      <c r="A16" s="9">
        <v>26482</v>
      </c>
      <c r="B16" s="9">
        <v>3</v>
      </c>
      <c r="C16" s="9">
        <v>0</v>
      </c>
      <c r="D16" s="9">
        <v>0</v>
      </c>
      <c r="E16" s="8">
        <f xml:space="preserve"> SUM(Round04[[#This Row],[امتیاز نتیجه]:[امتیاز پاس گل]])</f>
        <v>3</v>
      </c>
    </row>
    <row r="17" spans="1:5" x14ac:dyDescent="0.25">
      <c r="A17" s="9">
        <v>26027</v>
      </c>
      <c r="B17" s="9">
        <v>3</v>
      </c>
      <c r="C17" s="9">
        <v>0</v>
      </c>
      <c r="D17" s="9">
        <v>0</v>
      </c>
      <c r="E17" s="8">
        <f xml:space="preserve"> SUM(Round04[[#This Row],[امتیاز نتیجه]:[امتیاز پاس گل]])</f>
        <v>3</v>
      </c>
    </row>
    <row r="18" spans="1:5" x14ac:dyDescent="0.25">
      <c r="A18" s="9">
        <v>24995</v>
      </c>
      <c r="B18" s="9">
        <v>3</v>
      </c>
      <c r="C18" s="9">
        <v>0</v>
      </c>
      <c r="D18" s="9">
        <v>0</v>
      </c>
      <c r="E18" s="8">
        <f xml:space="preserve"> SUM(Round04[[#This Row],[امتیاز نتیجه]:[امتیاز پاس گل]])</f>
        <v>3</v>
      </c>
    </row>
    <row r="19" spans="1:5" x14ac:dyDescent="0.25">
      <c r="A19" s="9">
        <v>24450</v>
      </c>
      <c r="B19" s="9">
        <v>3</v>
      </c>
      <c r="C19" s="9">
        <v>0</v>
      </c>
      <c r="D19" s="9">
        <v>0</v>
      </c>
      <c r="E19" s="8">
        <f xml:space="preserve"> SUM(Round04[[#This Row],[امتیاز نتیجه]:[امتیاز پاس گل]])</f>
        <v>3</v>
      </c>
    </row>
    <row r="20" spans="1:5" x14ac:dyDescent="0.25">
      <c r="A20" s="9">
        <v>22464</v>
      </c>
      <c r="B20" s="9">
        <v>3</v>
      </c>
      <c r="C20" s="9">
        <v>0</v>
      </c>
      <c r="D20" s="9">
        <v>0</v>
      </c>
      <c r="E20" s="8">
        <f xml:space="preserve"> SUM(Round04[[#This Row],[امتیاز نتیجه]:[امتیاز پاس گل]])</f>
        <v>3</v>
      </c>
    </row>
    <row r="21" spans="1:5" x14ac:dyDescent="0.25">
      <c r="A21" s="9">
        <v>19415</v>
      </c>
      <c r="B21" s="9">
        <v>3</v>
      </c>
      <c r="C21" s="9">
        <v>0</v>
      </c>
      <c r="D21" s="9">
        <v>0</v>
      </c>
      <c r="E21" s="10">
        <f xml:space="preserve"> SUM(Round04[[#This Row],[امتیاز نتیجه]:[امتیاز پاس گل]])</f>
        <v>3</v>
      </c>
    </row>
    <row r="22" spans="1:5" x14ac:dyDescent="0.25">
      <c r="A22" s="9">
        <v>19364</v>
      </c>
      <c r="B22" s="9">
        <v>3</v>
      </c>
      <c r="C22" s="9">
        <v>0</v>
      </c>
      <c r="D22" s="9">
        <v>0</v>
      </c>
      <c r="E22" s="8">
        <f xml:space="preserve"> SUM(Round04[[#This Row],[امتیاز نتیجه]:[امتیاز پاس گل]])</f>
        <v>3</v>
      </c>
    </row>
    <row r="23" spans="1:5" x14ac:dyDescent="0.25">
      <c r="A23" s="9">
        <v>17737</v>
      </c>
      <c r="B23" s="9">
        <v>3</v>
      </c>
      <c r="C23" s="9">
        <v>0</v>
      </c>
      <c r="D23" s="9">
        <v>0</v>
      </c>
      <c r="E23" s="8">
        <f xml:space="preserve"> SUM(Round04[[#This Row],[امتیاز نتیجه]:[امتیاز پاس گل]])</f>
        <v>3</v>
      </c>
    </row>
    <row r="24" spans="1:5" x14ac:dyDescent="0.25">
      <c r="A24" s="9">
        <v>13355</v>
      </c>
      <c r="B24" s="9">
        <v>3</v>
      </c>
      <c r="C24" s="9">
        <v>0</v>
      </c>
      <c r="D24" s="9">
        <v>0</v>
      </c>
      <c r="E24" s="8">
        <f xml:space="preserve"> SUM(Round04[[#This Row],[امتیاز نتیجه]:[امتیاز پاس گل]])</f>
        <v>3</v>
      </c>
    </row>
    <row r="25" spans="1:5" x14ac:dyDescent="0.25">
      <c r="A25" s="9">
        <v>12882</v>
      </c>
      <c r="B25" s="9">
        <v>3</v>
      </c>
      <c r="C25" s="9">
        <v>0</v>
      </c>
      <c r="D25" s="9">
        <v>0</v>
      </c>
      <c r="E25" s="8">
        <f xml:space="preserve"> SUM(Round04[[#This Row],[امتیاز نتیجه]:[امتیاز پاس گل]])</f>
        <v>3</v>
      </c>
    </row>
    <row r="26" spans="1:5" x14ac:dyDescent="0.25">
      <c r="A26" s="9">
        <v>8142</v>
      </c>
      <c r="B26" s="9">
        <v>3</v>
      </c>
      <c r="C26" s="9">
        <v>0</v>
      </c>
      <c r="D26" s="9">
        <v>0</v>
      </c>
      <c r="E26" s="8">
        <f xml:space="preserve"> SUM(Round04[[#This Row],[امتیاز نتیجه]:[امتیاز پاس گل]])</f>
        <v>3</v>
      </c>
    </row>
    <row r="27" spans="1:5" x14ac:dyDescent="0.25">
      <c r="A27" s="9">
        <v>5914</v>
      </c>
      <c r="B27" s="9">
        <v>3</v>
      </c>
      <c r="C27" s="9">
        <v>0</v>
      </c>
      <c r="D27" s="9">
        <v>0</v>
      </c>
      <c r="E27" s="8">
        <f xml:space="preserve"> SUM(Round04[[#This Row],[امتیاز نتیجه]:[امتیاز پاس گل]])</f>
        <v>3</v>
      </c>
    </row>
    <row r="28" spans="1:5" x14ac:dyDescent="0.25">
      <c r="A28" s="9">
        <v>137</v>
      </c>
      <c r="B28" s="9">
        <v>3</v>
      </c>
      <c r="C28" s="9">
        <v>0</v>
      </c>
      <c r="D28" s="9">
        <v>0</v>
      </c>
      <c r="E28" s="8">
        <f xml:space="preserve"> SUM(Round04[[#This Row],[امتیاز نتیجه]:[امتیاز پاس گل]])</f>
        <v>3</v>
      </c>
    </row>
    <row r="29" spans="1:5" x14ac:dyDescent="0.25">
      <c r="A29" s="9">
        <v>7408</v>
      </c>
      <c r="B29" s="9">
        <v>3</v>
      </c>
      <c r="C29" s="9">
        <v>0</v>
      </c>
      <c r="D29" s="9">
        <v>0</v>
      </c>
      <c r="E29" s="8">
        <f xml:space="preserve"> SUM(Round04[[#This Row],[امتیاز نتیجه]:[امتیاز پاس گل]])</f>
        <v>3</v>
      </c>
    </row>
    <row r="30" spans="1:5" x14ac:dyDescent="0.25">
      <c r="A30" s="9">
        <v>2</v>
      </c>
      <c r="B30" s="9">
        <v>1</v>
      </c>
      <c r="C30" s="9">
        <v>1</v>
      </c>
      <c r="D30" s="9">
        <v>0</v>
      </c>
      <c r="E30" s="8">
        <f xml:space="preserve"> SUM(Round04[[#This Row],[امتیاز نتیجه]:[امتیاز پاس گل]])</f>
        <v>2</v>
      </c>
    </row>
    <row r="31" spans="1:5" x14ac:dyDescent="0.25">
      <c r="A31" s="9">
        <v>29629</v>
      </c>
      <c r="B31" s="9">
        <v>1</v>
      </c>
      <c r="C31" s="9">
        <v>1</v>
      </c>
      <c r="D31" s="9">
        <v>0</v>
      </c>
      <c r="E31" s="8">
        <f xml:space="preserve"> SUM(Round04[[#This Row],[امتیاز نتیجه]:[امتیاز پاس گل]])</f>
        <v>2</v>
      </c>
    </row>
    <row r="32" spans="1:5" x14ac:dyDescent="0.25">
      <c r="A32" s="9">
        <v>29613</v>
      </c>
      <c r="B32" s="9">
        <v>1</v>
      </c>
      <c r="C32" s="9">
        <v>0</v>
      </c>
      <c r="D32" s="9">
        <v>0</v>
      </c>
      <c r="E32" s="8">
        <f xml:space="preserve"> SUM(Round04[[#This Row],[امتیاز نتیجه]:[امتیاز پاس گل]])</f>
        <v>1</v>
      </c>
    </row>
    <row r="33" spans="1:5" x14ac:dyDescent="0.25">
      <c r="A33" s="9">
        <v>29611</v>
      </c>
      <c r="B33" s="9">
        <v>1</v>
      </c>
      <c r="C33" s="9">
        <v>0</v>
      </c>
      <c r="D33" s="9">
        <v>0</v>
      </c>
      <c r="E33" s="8">
        <f xml:space="preserve"> SUM(Round04[[#This Row],[امتیاز نتیجه]:[امتیاز پاس گل]])</f>
        <v>1</v>
      </c>
    </row>
    <row r="34" spans="1:5" x14ac:dyDescent="0.25">
      <c r="A34" s="9">
        <v>29610</v>
      </c>
      <c r="B34" s="9">
        <v>1</v>
      </c>
      <c r="C34" s="9">
        <v>0</v>
      </c>
      <c r="D34" s="9">
        <v>0</v>
      </c>
      <c r="E34" s="8">
        <f xml:space="preserve"> SUM(Round04[[#This Row],[امتیاز نتیجه]:[امتیاز پاس گل]])</f>
        <v>1</v>
      </c>
    </row>
    <row r="35" spans="1:5" x14ac:dyDescent="0.25">
      <c r="A35" s="9">
        <v>29577</v>
      </c>
      <c r="B35" s="9">
        <v>1</v>
      </c>
      <c r="C35" s="9">
        <v>0</v>
      </c>
      <c r="D35" s="9">
        <v>0</v>
      </c>
      <c r="E35" s="8">
        <f xml:space="preserve"> SUM(Round04[[#This Row],[امتیاز نتیجه]:[امتیاز پاس گل]])</f>
        <v>1</v>
      </c>
    </row>
    <row r="36" spans="1:5" x14ac:dyDescent="0.25">
      <c r="A36" s="9">
        <v>29570</v>
      </c>
      <c r="B36" s="9">
        <v>1</v>
      </c>
      <c r="C36" s="9">
        <v>0</v>
      </c>
      <c r="D36" s="9">
        <v>0</v>
      </c>
      <c r="E36" s="8">
        <f xml:space="preserve"> SUM(Round04[[#This Row],[امتیاز نتیجه]:[امتیاز پاس گل]])</f>
        <v>1</v>
      </c>
    </row>
    <row r="37" spans="1:5" x14ac:dyDescent="0.25">
      <c r="A37" s="9">
        <v>29566</v>
      </c>
      <c r="B37" s="9">
        <v>1</v>
      </c>
      <c r="C37" s="9">
        <v>0</v>
      </c>
      <c r="D37" s="9">
        <v>0</v>
      </c>
      <c r="E37" s="8">
        <f xml:space="preserve"> SUM(Round04[[#This Row],[امتیاز نتیجه]:[امتیاز پاس گل]])</f>
        <v>1</v>
      </c>
    </row>
    <row r="38" spans="1:5" x14ac:dyDescent="0.25">
      <c r="A38" s="9">
        <v>29554</v>
      </c>
      <c r="B38" s="9">
        <v>1</v>
      </c>
      <c r="C38" s="9">
        <v>0</v>
      </c>
      <c r="D38" s="9">
        <v>0</v>
      </c>
      <c r="E38" s="8">
        <f xml:space="preserve"> SUM(Round04[[#This Row],[امتیاز نتیجه]:[امتیاز پاس گل]])</f>
        <v>1</v>
      </c>
    </row>
    <row r="39" spans="1:5" x14ac:dyDescent="0.25">
      <c r="A39" s="9">
        <v>29543</v>
      </c>
      <c r="B39" s="9">
        <v>1</v>
      </c>
      <c r="C39" s="9">
        <v>0</v>
      </c>
      <c r="D39" s="9">
        <v>0</v>
      </c>
      <c r="E39" s="10">
        <f xml:space="preserve"> SUM(Round04[[#This Row],[امتیاز نتیجه]:[امتیاز پاس گل]])</f>
        <v>1</v>
      </c>
    </row>
    <row r="40" spans="1:5" x14ac:dyDescent="0.25">
      <c r="A40" s="9">
        <v>29542</v>
      </c>
      <c r="B40" s="9">
        <v>1</v>
      </c>
      <c r="C40" s="9">
        <v>0</v>
      </c>
      <c r="D40" s="9">
        <v>0</v>
      </c>
      <c r="E40" s="8">
        <f xml:space="preserve"> SUM(Round04[[#This Row],[امتیاز نتیجه]:[امتیاز پاس گل]])</f>
        <v>1</v>
      </c>
    </row>
    <row r="41" spans="1:5" x14ac:dyDescent="0.25">
      <c r="A41" s="9">
        <v>29466</v>
      </c>
      <c r="B41" s="9">
        <v>1</v>
      </c>
      <c r="C41" s="9">
        <v>0</v>
      </c>
      <c r="D41" s="9">
        <v>0</v>
      </c>
      <c r="E41" s="8">
        <f xml:space="preserve"> SUM(Round04[[#This Row],[امتیاز نتیجه]:[امتیاز پاس گل]])</f>
        <v>1</v>
      </c>
    </row>
    <row r="42" spans="1:5" x14ac:dyDescent="0.25">
      <c r="A42" s="9">
        <v>29328</v>
      </c>
      <c r="B42" s="9">
        <v>1</v>
      </c>
      <c r="C42" s="9">
        <v>0</v>
      </c>
      <c r="D42" s="9">
        <v>0</v>
      </c>
      <c r="E42" s="8">
        <f xml:space="preserve"> SUM(Round04[[#This Row],[امتیاز نتیجه]:[امتیاز پاس گل]])</f>
        <v>1</v>
      </c>
    </row>
    <row r="43" spans="1:5" x14ac:dyDescent="0.25">
      <c r="A43" s="9">
        <v>29231</v>
      </c>
      <c r="B43" s="9">
        <v>1</v>
      </c>
      <c r="C43" s="9">
        <v>0</v>
      </c>
      <c r="D43" s="9">
        <v>0</v>
      </c>
      <c r="E43" s="8">
        <f xml:space="preserve"> SUM(Round04[[#This Row],[امتیاز نتیجه]:[امتیاز پاس گل]])</f>
        <v>1</v>
      </c>
    </row>
    <row r="44" spans="1:5" x14ac:dyDescent="0.25">
      <c r="A44" s="9">
        <v>28715</v>
      </c>
      <c r="B44" s="9">
        <v>1</v>
      </c>
      <c r="C44" s="9">
        <v>0</v>
      </c>
      <c r="D44" s="9">
        <v>0</v>
      </c>
      <c r="E44" s="8">
        <f xml:space="preserve"> SUM(Round04[[#This Row],[امتیاز نتیجه]:[امتیاز پاس گل]])</f>
        <v>1</v>
      </c>
    </row>
    <row r="45" spans="1:5" x14ac:dyDescent="0.25">
      <c r="A45" s="9">
        <v>28535</v>
      </c>
      <c r="B45" s="9">
        <v>1</v>
      </c>
      <c r="C45" s="9">
        <v>0</v>
      </c>
      <c r="D45" s="9">
        <v>0</v>
      </c>
      <c r="E45" s="8">
        <f xml:space="preserve"> SUM(Round04[[#This Row],[امتیاز نتیجه]:[امتیاز پاس گل]])</f>
        <v>1</v>
      </c>
    </row>
    <row r="46" spans="1:5" x14ac:dyDescent="0.25">
      <c r="A46" s="9">
        <v>27427</v>
      </c>
      <c r="B46" s="9">
        <v>1</v>
      </c>
      <c r="C46" s="9">
        <v>0</v>
      </c>
      <c r="D46" s="9">
        <v>0</v>
      </c>
      <c r="E46" s="8">
        <f xml:space="preserve"> SUM(Round04[[#This Row],[امتیاز نتیجه]:[امتیاز پاس گل]])</f>
        <v>1</v>
      </c>
    </row>
    <row r="47" spans="1:5" x14ac:dyDescent="0.25">
      <c r="A47" s="9">
        <v>26950</v>
      </c>
      <c r="B47" s="9">
        <v>1</v>
      </c>
      <c r="C47" s="9">
        <v>0</v>
      </c>
      <c r="D47" s="9">
        <v>0</v>
      </c>
      <c r="E47" s="8">
        <f xml:space="preserve"> SUM(Round04[[#This Row],[امتیاز نتیجه]:[امتیاز پاس گل]])</f>
        <v>1</v>
      </c>
    </row>
    <row r="48" spans="1:5" x14ac:dyDescent="0.25">
      <c r="A48" s="9">
        <v>26408</v>
      </c>
      <c r="B48" s="9">
        <v>1</v>
      </c>
      <c r="C48" s="9">
        <v>0</v>
      </c>
      <c r="D48" s="9">
        <v>0</v>
      </c>
      <c r="E48" s="8">
        <f xml:space="preserve"> SUM(Round04[[#This Row],[امتیاز نتیجه]:[امتیاز پاس گل]])</f>
        <v>1</v>
      </c>
    </row>
    <row r="49" spans="1:5" x14ac:dyDescent="0.25">
      <c r="A49" s="9">
        <v>26298</v>
      </c>
      <c r="B49" s="9">
        <v>1</v>
      </c>
      <c r="C49" s="9">
        <v>0</v>
      </c>
      <c r="D49" s="9">
        <v>0</v>
      </c>
      <c r="E49" s="8">
        <f xml:space="preserve"> SUM(Round04[[#This Row],[امتیاز نتیجه]:[امتیاز پاس گل]])</f>
        <v>1</v>
      </c>
    </row>
    <row r="50" spans="1:5" x14ac:dyDescent="0.25">
      <c r="A50" s="9">
        <v>25396</v>
      </c>
      <c r="B50" s="9">
        <v>1</v>
      </c>
      <c r="C50" s="9">
        <v>0</v>
      </c>
      <c r="D50" s="9">
        <v>0</v>
      </c>
      <c r="E50" s="8">
        <f xml:space="preserve"> SUM(Round04[[#This Row],[امتیاز نتیجه]:[امتیاز پاس گل]])</f>
        <v>1</v>
      </c>
    </row>
    <row r="51" spans="1:5" x14ac:dyDescent="0.25">
      <c r="A51" s="9">
        <v>25250</v>
      </c>
      <c r="B51" s="9">
        <v>1</v>
      </c>
      <c r="C51" s="9">
        <v>0</v>
      </c>
      <c r="D51" s="9">
        <v>0</v>
      </c>
      <c r="E51" s="8">
        <f xml:space="preserve"> SUM(Round04[[#This Row],[امتیاز نتیجه]:[امتیاز پاس گل]])</f>
        <v>1</v>
      </c>
    </row>
    <row r="52" spans="1:5" x14ac:dyDescent="0.25">
      <c r="A52" s="9">
        <v>24697</v>
      </c>
      <c r="B52" s="9">
        <v>1</v>
      </c>
      <c r="C52" s="9">
        <v>0</v>
      </c>
      <c r="D52" s="9">
        <v>0</v>
      </c>
      <c r="E52" s="8">
        <f xml:space="preserve"> SUM(Round04[[#This Row],[امتیاز نتیجه]:[امتیاز پاس گل]])</f>
        <v>1</v>
      </c>
    </row>
    <row r="53" spans="1:5" x14ac:dyDescent="0.25">
      <c r="A53" s="9">
        <v>24294</v>
      </c>
      <c r="B53" s="9">
        <v>1</v>
      </c>
      <c r="C53" s="9">
        <v>0</v>
      </c>
      <c r="D53" s="9">
        <v>0</v>
      </c>
      <c r="E53" s="8">
        <f xml:space="preserve"> SUM(Round04[[#This Row],[امتیاز نتیجه]:[امتیاز پاس گل]])</f>
        <v>1</v>
      </c>
    </row>
    <row r="54" spans="1:5" x14ac:dyDescent="0.25">
      <c r="A54" s="9">
        <v>22503</v>
      </c>
      <c r="B54" s="9">
        <v>1</v>
      </c>
      <c r="C54" s="9">
        <v>0</v>
      </c>
      <c r="D54" s="9">
        <v>0</v>
      </c>
      <c r="E54" s="8">
        <f xml:space="preserve"> SUM(Round04[[#This Row],[امتیاز نتیجه]:[امتیاز پاس گل]])</f>
        <v>1</v>
      </c>
    </row>
    <row r="55" spans="1:5" x14ac:dyDescent="0.25">
      <c r="A55" s="9">
        <v>22089</v>
      </c>
      <c r="B55" s="9">
        <v>1</v>
      </c>
      <c r="C55" s="9">
        <v>0</v>
      </c>
      <c r="D55" s="9">
        <v>0</v>
      </c>
      <c r="E55" s="10">
        <f xml:space="preserve"> SUM(Round04[[#This Row],[امتیاز نتیجه]:[امتیاز پاس گل]])</f>
        <v>1</v>
      </c>
    </row>
    <row r="56" spans="1:5" x14ac:dyDescent="0.25">
      <c r="A56" s="9">
        <v>21822</v>
      </c>
      <c r="B56" s="9">
        <v>1</v>
      </c>
      <c r="C56" s="9">
        <v>0</v>
      </c>
      <c r="D56" s="9">
        <v>0</v>
      </c>
      <c r="E56" s="8">
        <f xml:space="preserve"> SUM(Round04[[#This Row],[امتیاز نتیجه]:[امتیاز پاس گل]])</f>
        <v>1</v>
      </c>
    </row>
    <row r="57" spans="1:5" x14ac:dyDescent="0.25">
      <c r="A57" s="9">
        <v>20683</v>
      </c>
      <c r="B57" s="9">
        <v>1</v>
      </c>
      <c r="C57" s="9">
        <v>0</v>
      </c>
      <c r="D57" s="9">
        <v>0</v>
      </c>
      <c r="E57" s="10">
        <f xml:space="preserve"> SUM(Round04[[#This Row],[امتیاز نتیجه]:[امتیاز پاس گل]])</f>
        <v>1</v>
      </c>
    </row>
    <row r="58" spans="1:5" x14ac:dyDescent="0.25">
      <c r="A58" s="9">
        <v>18854</v>
      </c>
      <c r="B58" s="9">
        <v>1</v>
      </c>
      <c r="C58" s="9">
        <v>0</v>
      </c>
      <c r="D58" s="9">
        <v>0</v>
      </c>
      <c r="E58" s="10">
        <f xml:space="preserve"> SUM(Round04[[#This Row],[امتیاز نتیجه]:[امتیاز پاس گل]])</f>
        <v>1</v>
      </c>
    </row>
    <row r="59" spans="1:5" x14ac:dyDescent="0.25">
      <c r="A59" s="9">
        <v>18508</v>
      </c>
      <c r="B59" s="9">
        <v>1</v>
      </c>
      <c r="C59" s="9">
        <v>0</v>
      </c>
      <c r="D59" s="9">
        <v>0</v>
      </c>
      <c r="E59" s="8">
        <f xml:space="preserve"> SUM(Round04[[#This Row],[امتیاز نتیجه]:[امتیاز پاس گل]])</f>
        <v>1</v>
      </c>
    </row>
    <row r="60" spans="1:5" x14ac:dyDescent="0.25">
      <c r="A60" s="9">
        <v>17586</v>
      </c>
      <c r="B60" s="9">
        <v>1</v>
      </c>
      <c r="C60" s="9">
        <v>0</v>
      </c>
      <c r="D60" s="9">
        <v>0</v>
      </c>
      <c r="E60" s="8">
        <f xml:space="preserve"> SUM(Round04[[#This Row],[امتیاز نتیجه]:[امتیاز پاس گل]])</f>
        <v>1</v>
      </c>
    </row>
    <row r="61" spans="1:5" x14ac:dyDescent="0.25">
      <c r="A61" s="9">
        <v>13738</v>
      </c>
      <c r="B61" s="9">
        <v>1</v>
      </c>
      <c r="C61" s="9">
        <v>0</v>
      </c>
      <c r="D61" s="9">
        <v>0</v>
      </c>
      <c r="E61" s="8">
        <f xml:space="preserve"> SUM(Round04[[#This Row],[امتیاز نتیجه]:[امتیاز پاس گل]])</f>
        <v>1</v>
      </c>
    </row>
    <row r="62" spans="1:5" x14ac:dyDescent="0.25">
      <c r="A62" s="9">
        <v>11232</v>
      </c>
      <c r="B62" s="9">
        <v>1</v>
      </c>
      <c r="C62" s="9">
        <v>0</v>
      </c>
      <c r="D62" s="9">
        <v>0</v>
      </c>
      <c r="E62" s="8">
        <f xml:space="preserve"> SUM(Round04[[#This Row],[امتیاز نتیجه]:[امتیاز پاس گل]])</f>
        <v>1</v>
      </c>
    </row>
    <row r="63" spans="1:5" x14ac:dyDescent="0.25">
      <c r="A63" s="9">
        <v>8946</v>
      </c>
      <c r="B63" s="9">
        <v>1</v>
      </c>
      <c r="C63" s="9">
        <v>0</v>
      </c>
      <c r="D63" s="9">
        <v>0</v>
      </c>
      <c r="E63" s="8">
        <f xml:space="preserve"> SUM(Round04[[#This Row],[امتیاز نتیجه]:[امتیاز پاس گل]])</f>
        <v>1</v>
      </c>
    </row>
    <row r="64" spans="1:5" x14ac:dyDescent="0.25">
      <c r="A64" s="9">
        <v>8531</v>
      </c>
      <c r="B64" s="9">
        <v>1</v>
      </c>
      <c r="C64" s="9">
        <v>0</v>
      </c>
      <c r="D64" s="9">
        <v>0</v>
      </c>
      <c r="E64" s="8">
        <f xml:space="preserve"> SUM(Round04[[#This Row],[امتیاز نتیجه]:[امتیاز پاس گل]])</f>
        <v>1</v>
      </c>
    </row>
    <row r="65" spans="1:5" x14ac:dyDescent="0.25">
      <c r="A65" s="9">
        <v>7448</v>
      </c>
      <c r="B65" s="9">
        <v>1</v>
      </c>
      <c r="C65" s="9">
        <v>0</v>
      </c>
      <c r="D65" s="9">
        <v>0</v>
      </c>
      <c r="E65" s="8">
        <f xml:space="preserve"> SUM(Round04[[#This Row],[امتیاز نتیجه]:[امتیاز پاس گل]])</f>
        <v>1</v>
      </c>
    </row>
    <row r="66" spans="1:5" x14ac:dyDescent="0.25">
      <c r="A66" s="9">
        <v>3564</v>
      </c>
      <c r="B66" s="9">
        <v>1</v>
      </c>
      <c r="C66" s="9">
        <v>0</v>
      </c>
      <c r="D66" s="9">
        <v>0</v>
      </c>
      <c r="E66" s="8">
        <f xml:space="preserve"> SUM(Round04[[#This Row],[امتیاز نتیجه]:[امتیاز پاس گل]])</f>
        <v>1</v>
      </c>
    </row>
    <row r="67" spans="1:5" x14ac:dyDescent="0.25">
      <c r="A67" s="9">
        <v>29490</v>
      </c>
      <c r="B67" s="9">
        <v>0</v>
      </c>
      <c r="C67" s="9">
        <v>0</v>
      </c>
      <c r="D67" s="9">
        <v>0</v>
      </c>
      <c r="E67" s="8">
        <f xml:space="preserve"> SUM(Round04[[#This Row],[امتیاز نتیجه]:[امتیاز پاس گل]])</f>
        <v>0</v>
      </c>
    </row>
    <row r="68" spans="1:5" x14ac:dyDescent="0.25">
      <c r="A68" s="9">
        <v>23512</v>
      </c>
      <c r="B68" s="9">
        <v>0</v>
      </c>
      <c r="C68" s="9">
        <v>0</v>
      </c>
      <c r="D68" s="9">
        <v>0</v>
      </c>
      <c r="E68" s="8">
        <f xml:space="preserve"> SUM(Round04[[#This Row],[امتیاز نتیجه]:[امتیاز پاس گل]])</f>
        <v>0</v>
      </c>
    </row>
    <row r="69" spans="1:5" x14ac:dyDescent="0.25">
      <c r="A69" s="9">
        <v>20722</v>
      </c>
      <c r="B69" s="9">
        <v>0</v>
      </c>
      <c r="C69" s="9">
        <v>0</v>
      </c>
      <c r="D69" s="9">
        <v>0</v>
      </c>
      <c r="E69" s="8">
        <f xml:space="preserve"> SUM(Round04[[#This Row],[امتیاز نتیجه]:[امتیاز پاس گل]])</f>
        <v>0</v>
      </c>
    </row>
    <row r="70" spans="1:5" ht="22.5" thickBot="1" x14ac:dyDescent="0.3">
      <c r="A70" s="9">
        <v>6557</v>
      </c>
      <c r="B70" s="9">
        <v>0</v>
      </c>
      <c r="C70" s="9">
        <v>0</v>
      </c>
      <c r="D70" s="9">
        <v>0</v>
      </c>
      <c r="E70" s="8">
        <f xml:space="preserve"> SUM(Round04[[#This Row],[امتیاز نتیجه]:[امتیاز پاس گل]])</f>
        <v>0</v>
      </c>
    </row>
    <row r="71" spans="1:5" ht="22.5" thickTop="1" x14ac:dyDescent="0.25">
      <c r="A71" s="14" t="s">
        <v>189</v>
      </c>
      <c r="B71" s="15"/>
      <c r="C71" s="15"/>
      <c r="D71" s="15"/>
      <c r="E71" s="13">
        <f>SUBTOTAL(101,Round04[مجموع امتیاز])</f>
        <v>1.8695652173913044</v>
      </c>
    </row>
  </sheetData>
  <conditionalFormatting sqref="A4">
    <cfRule type="duplicateValues" dxfId="87" priority="4"/>
  </conditionalFormatting>
  <conditionalFormatting sqref="A36">
    <cfRule type="duplicateValues" dxfId="86" priority="3"/>
  </conditionalFormatting>
  <conditionalFormatting sqref="A15">
    <cfRule type="duplicateValues" dxfId="85" priority="2"/>
  </conditionalFormatting>
  <conditionalFormatting sqref="A2">
    <cfRule type="duplicateValues" dxfId="8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9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29986</v>
      </c>
      <c r="B2" s="7">
        <v>5</v>
      </c>
      <c r="C2" s="7">
        <v>2</v>
      </c>
      <c r="D2" s="7">
        <v>3</v>
      </c>
      <c r="E2" s="10">
        <f xml:space="preserve"> SUM(Round49[[#This Row],[امتیاز نتیجه]:[امتیاز پاس گل]])</f>
        <v>10</v>
      </c>
    </row>
    <row r="3" spans="1:5" x14ac:dyDescent="0.25">
      <c r="A3" s="9">
        <v>6557</v>
      </c>
      <c r="B3" s="9">
        <v>5</v>
      </c>
      <c r="C3" s="9">
        <v>1</v>
      </c>
      <c r="D3" s="9">
        <v>1</v>
      </c>
      <c r="E3" s="8">
        <f xml:space="preserve"> SUM(Round49[[#This Row],[امتیاز نتیجه]:[امتیاز پاس گل]])</f>
        <v>7</v>
      </c>
    </row>
    <row r="4" spans="1:5" x14ac:dyDescent="0.25">
      <c r="A4" s="9">
        <v>5914</v>
      </c>
      <c r="B4" s="9">
        <v>5</v>
      </c>
      <c r="C4" s="9">
        <v>1</v>
      </c>
      <c r="D4" s="9">
        <v>0</v>
      </c>
      <c r="E4" s="10">
        <f xml:space="preserve"> SUM(Round49[[#This Row],[امتیاز نتیجه]:[امتیاز پاس گل]])</f>
        <v>6</v>
      </c>
    </row>
    <row r="5" spans="1:5" x14ac:dyDescent="0.25">
      <c r="A5" s="9">
        <v>29823</v>
      </c>
      <c r="B5" s="9">
        <v>1</v>
      </c>
      <c r="C5" s="9">
        <v>2</v>
      </c>
      <c r="D5" s="9">
        <v>3</v>
      </c>
      <c r="E5" s="8">
        <f xml:space="preserve"> SUM(Round49[[#This Row],[امتیاز نتیجه]:[امتیاز پاس گل]])</f>
        <v>6</v>
      </c>
    </row>
    <row r="6" spans="1:5" x14ac:dyDescent="0.25">
      <c r="A6" s="9">
        <v>29724</v>
      </c>
      <c r="B6" s="9">
        <v>1</v>
      </c>
      <c r="C6" s="9">
        <v>2</v>
      </c>
      <c r="D6" s="9">
        <v>1</v>
      </c>
      <c r="E6" s="8">
        <f xml:space="preserve"> SUM(Round49[[#This Row],[امتیاز نتیجه]:[امتیاز پاس گل]])</f>
        <v>4</v>
      </c>
    </row>
    <row r="7" spans="1:5" x14ac:dyDescent="0.25">
      <c r="A7" s="9">
        <v>18508</v>
      </c>
      <c r="B7" s="9">
        <v>1</v>
      </c>
      <c r="C7" s="9">
        <v>1</v>
      </c>
      <c r="D7" s="9">
        <v>2</v>
      </c>
      <c r="E7" s="8">
        <f xml:space="preserve"> SUM(Round49[[#This Row],[امتیاز نتیجه]:[امتیاز پاس گل]])</f>
        <v>4</v>
      </c>
    </row>
    <row r="8" spans="1:5" x14ac:dyDescent="0.25">
      <c r="A8" s="9">
        <v>27857</v>
      </c>
      <c r="B8" s="9">
        <v>1</v>
      </c>
      <c r="C8" s="9">
        <v>1</v>
      </c>
      <c r="D8" s="9">
        <v>2</v>
      </c>
      <c r="E8" s="8">
        <f xml:space="preserve"> SUM(Round49[[#This Row],[امتیاز نتیجه]:[امتیاز پاس گل]])</f>
        <v>4</v>
      </c>
    </row>
    <row r="9" spans="1:5" x14ac:dyDescent="0.25">
      <c r="A9" s="9">
        <v>29629</v>
      </c>
      <c r="B9" s="9">
        <v>1</v>
      </c>
      <c r="C9" s="9">
        <v>2</v>
      </c>
      <c r="D9" s="9">
        <v>1</v>
      </c>
      <c r="E9" s="8">
        <f xml:space="preserve"> SUM(Round49[[#This Row],[امتیاز نتیجه]:[امتیاز پاس گل]])</f>
        <v>4</v>
      </c>
    </row>
    <row r="10" spans="1:5" x14ac:dyDescent="0.25">
      <c r="A10" s="9">
        <v>22881</v>
      </c>
      <c r="B10" s="9">
        <v>1</v>
      </c>
      <c r="C10" s="9">
        <v>2</v>
      </c>
      <c r="D10" s="9">
        <v>1</v>
      </c>
      <c r="E10" s="8">
        <f xml:space="preserve"> SUM(Round49[[#This Row],[امتیاز نتیجه]:[امتیاز پاس گل]])</f>
        <v>4</v>
      </c>
    </row>
    <row r="11" spans="1:5" x14ac:dyDescent="0.25">
      <c r="A11" s="9">
        <v>29687</v>
      </c>
      <c r="B11" s="9">
        <v>1</v>
      </c>
      <c r="C11" s="9">
        <v>1</v>
      </c>
      <c r="D11" s="9">
        <v>2</v>
      </c>
      <c r="E11" s="8">
        <f xml:space="preserve"> SUM(Round49[[#This Row],[امتیاز نتیجه]:[امتیاز پاس گل]])</f>
        <v>4</v>
      </c>
    </row>
    <row r="12" spans="1:5" x14ac:dyDescent="0.25">
      <c r="A12" s="9">
        <v>29675</v>
      </c>
      <c r="B12" s="9">
        <v>1</v>
      </c>
      <c r="C12" s="9">
        <v>2</v>
      </c>
      <c r="D12" s="9">
        <v>0</v>
      </c>
      <c r="E12" s="10">
        <f xml:space="preserve"> SUM(Round49[[#This Row],[امتیاز نتیجه]:[امتیاز پاس گل]])</f>
        <v>3</v>
      </c>
    </row>
    <row r="13" spans="1:5" x14ac:dyDescent="0.25">
      <c r="A13" s="9">
        <v>1912</v>
      </c>
      <c r="B13" s="9">
        <v>1</v>
      </c>
      <c r="C13" s="9">
        <v>1</v>
      </c>
      <c r="D13" s="9">
        <v>1</v>
      </c>
      <c r="E13" s="10">
        <f xml:space="preserve"> SUM(Round49[[#This Row],[امتیاز نتیجه]:[امتیاز پاس گل]])</f>
        <v>3</v>
      </c>
    </row>
    <row r="14" spans="1:5" x14ac:dyDescent="0.25">
      <c r="A14" s="9">
        <v>26298</v>
      </c>
      <c r="B14" s="9">
        <v>1</v>
      </c>
      <c r="C14" s="9">
        <v>1</v>
      </c>
      <c r="D14" s="9">
        <v>1</v>
      </c>
      <c r="E14" s="8">
        <f xml:space="preserve"> SUM(Round49[[#This Row],[امتیاز نتیجه]:[امتیاز پاس گل]])</f>
        <v>3</v>
      </c>
    </row>
    <row r="15" spans="1:5" x14ac:dyDescent="0.25">
      <c r="A15" s="9">
        <v>29536</v>
      </c>
      <c r="B15" s="9">
        <v>1</v>
      </c>
      <c r="C15" s="9">
        <v>2</v>
      </c>
      <c r="D15" s="9">
        <v>0</v>
      </c>
      <c r="E15" s="8">
        <f xml:space="preserve"> SUM(Round49[[#This Row],[امتیاز نتیجه]:[امتیاز پاس گل]])</f>
        <v>3</v>
      </c>
    </row>
    <row r="16" spans="1:5" x14ac:dyDescent="0.25">
      <c r="A16" s="9">
        <v>29611</v>
      </c>
      <c r="B16" s="9">
        <v>1</v>
      </c>
      <c r="C16" s="9">
        <v>1</v>
      </c>
      <c r="D16" s="9">
        <v>1</v>
      </c>
      <c r="E16" s="8">
        <f xml:space="preserve"> SUM(Round49[[#This Row],[امتیاز نتیجه]:[امتیاز پاس گل]])</f>
        <v>3</v>
      </c>
    </row>
    <row r="17" spans="1:5" x14ac:dyDescent="0.25">
      <c r="A17" s="9">
        <v>29872</v>
      </c>
      <c r="B17" s="9">
        <v>1</v>
      </c>
      <c r="C17" s="9">
        <v>1</v>
      </c>
      <c r="D17" s="9">
        <v>1</v>
      </c>
      <c r="E17" s="8">
        <f xml:space="preserve"> SUM(Round49[[#This Row],[امتیاز نتیجه]:[امتیاز پاس گل]])</f>
        <v>3</v>
      </c>
    </row>
    <row r="18" spans="1:5" x14ac:dyDescent="0.25">
      <c r="A18" s="9">
        <v>29490</v>
      </c>
      <c r="B18" s="9">
        <v>1</v>
      </c>
      <c r="C18" s="9">
        <v>0</v>
      </c>
      <c r="D18" s="9">
        <v>1</v>
      </c>
      <c r="E18" s="8">
        <f xml:space="preserve"> SUM(Round49[[#This Row],[امتیاز نتیجه]:[امتیاز پاس گل]])</f>
        <v>2</v>
      </c>
    </row>
    <row r="19" spans="1:5" x14ac:dyDescent="0.25">
      <c r="A19" s="9">
        <v>29662</v>
      </c>
      <c r="B19" s="9">
        <v>1</v>
      </c>
      <c r="C19" s="9">
        <v>0</v>
      </c>
      <c r="D19" s="9">
        <v>1</v>
      </c>
      <c r="E19" s="8">
        <f xml:space="preserve"> SUM(Round49[[#This Row],[امتیاز نتیجه]:[امتیاز پاس گل]])</f>
        <v>2</v>
      </c>
    </row>
    <row r="20" spans="1:5" x14ac:dyDescent="0.25">
      <c r="A20" s="9">
        <v>8946</v>
      </c>
      <c r="B20" s="9">
        <v>1</v>
      </c>
      <c r="C20" s="9">
        <v>1</v>
      </c>
      <c r="D20" s="9">
        <v>0</v>
      </c>
      <c r="E20" s="8">
        <f xml:space="preserve"> SUM(Round49[[#This Row],[امتیاز نتیجه]:[امتیاز پاس گل]])</f>
        <v>2</v>
      </c>
    </row>
    <row r="21" spans="1:5" x14ac:dyDescent="0.25">
      <c r="A21" s="9">
        <v>2</v>
      </c>
      <c r="B21" s="9">
        <v>1</v>
      </c>
      <c r="C21" s="9">
        <v>0</v>
      </c>
      <c r="D21" s="9">
        <v>1</v>
      </c>
      <c r="E21" s="8">
        <f xml:space="preserve"> SUM(Round49[[#This Row],[امتیاز نتیجه]:[امتیاز پاس گل]])</f>
        <v>2</v>
      </c>
    </row>
    <row r="22" spans="1:5" x14ac:dyDescent="0.25">
      <c r="A22" s="9">
        <v>29640</v>
      </c>
      <c r="B22" s="9">
        <v>1</v>
      </c>
      <c r="C22" s="9">
        <v>0</v>
      </c>
      <c r="D22" s="9">
        <v>1</v>
      </c>
      <c r="E22" s="8">
        <f xml:space="preserve"> SUM(Round49[[#This Row],[امتیاز نتیجه]:[امتیاز پاس گل]])</f>
        <v>2</v>
      </c>
    </row>
    <row r="23" spans="1:5" x14ac:dyDescent="0.25">
      <c r="A23" s="9">
        <v>29560</v>
      </c>
      <c r="B23" s="9">
        <v>1</v>
      </c>
      <c r="C23" s="9">
        <v>1</v>
      </c>
      <c r="D23" s="9">
        <v>0</v>
      </c>
      <c r="E23" s="8">
        <f xml:space="preserve"> SUM(Round49[[#This Row],[امتیاز نتیجه]:[امتیاز پاس گل]])</f>
        <v>2</v>
      </c>
    </row>
    <row r="24" spans="1:5" x14ac:dyDescent="0.25">
      <c r="A24" s="9">
        <v>29972</v>
      </c>
      <c r="B24" s="9">
        <v>1</v>
      </c>
      <c r="C24" s="9">
        <v>0</v>
      </c>
      <c r="D24" s="9">
        <v>0</v>
      </c>
      <c r="E24" s="10">
        <f xml:space="preserve"> SUM(Round49[[#This Row],[امتیاز نتیجه]:[امتیاز پاس گل]])</f>
        <v>1</v>
      </c>
    </row>
    <row r="25" spans="1:5" x14ac:dyDescent="0.25">
      <c r="A25" s="9">
        <v>29446</v>
      </c>
      <c r="B25" s="9">
        <v>1</v>
      </c>
      <c r="C25" s="9">
        <v>0</v>
      </c>
      <c r="D25" s="9">
        <v>0</v>
      </c>
      <c r="E25" s="8">
        <f xml:space="preserve"> SUM(Round49[[#This Row],[امتیاز نتیجه]:[امتیاز پاس گل]])</f>
        <v>1</v>
      </c>
    </row>
    <row r="26" spans="1:5" x14ac:dyDescent="0.25">
      <c r="A26" s="9">
        <v>29800</v>
      </c>
      <c r="B26" s="9">
        <v>1</v>
      </c>
      <c r="C26" s="9">
        <v>0</v>
      </c>
      <c r="D26" s="9">
        <v>0</v>
      </c>
      <c r="E26" s="8">
        <f xml:space="preserve"> SUM(Round49[[#This Row],[امتیاز نتیجه]:[امتیاز پاس گل]])</f>
        <v>1</v>
      </c>
    </row>
    <row r="27" spans="1:5" x14ac:dyDescent="0.25">
      <c r="A27" s="9">
        <v>27427</v>
      </c>
      <c r="B27" s="9">
        <v>1</v>
      </c>
      <c r="C27" s="9">
        <v>0</v>
      </c>
      <c r="D27" s="9">
        <v>0</v>
      </c>
      <c r="E27" s="8">
        <f xml:space="preserve"> SUM(Round49[[#This Row],[امتیاز نتیجه]:[امتیاز پاس گل]])</f>
        <v>1</v>
      </c>
    </row>
    <row r="28" spans="1:5" x14ac:dyDescent="0.25">
      <c r="A28" s="9">
        <v>29631</v>
      </c>
      <c r="B28" s="9">
        <v>1</v>
      </c>
      <c r="C28" s="9">
        <v>0</v>
      </c>
      <c r="D28" s="9">
        <v>0</v>
      </c>
      <c r="E28" s="8">
        <f xml:space="preserve"> SUM(Round49[[#This Row],[امتیاز نتیجه]:[امتیاز پاس گل]])</f>
        <v>1</v>
      </c>
    </row>
    <row r="29" spans="1:5" x14ac:dyDescent="0.25">
      <c r="A29" s="9" t="s">
        <v>189</v>
      </c>
      <c r="B29" s="9"/>
      <c r="C29" s="9"/>
      <c r="D29" s="9"/>
      <c r="E29" s="10" t="s">
        <v>292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8"/>
  <sheetViews>
    <sheetView rightToLeft="1" workbookViewId="0">
      <selection activeCell="E2" sqref="E2"/>
    </sheetView>
  </sheetViews>
  <sheetFormatPr defaultRowHeight="18" x14ac:dyDescent="0.25"/>
  <cols>
    <col min="1" max="1" width="14.28515625" style="9" customWidth="1"/>
    <col min="2" max="5" width="17.140625" style="9" customWidth="1"/>
    <col min="6" max="16384" width="9.140625" style="9"/>
  </cols>
  <sheetData>
    <row r="1" spans="1:5" ht="30" customHeight="1" x14ac:dyDescent="0.25">
      <c r="A1" s="9" t="s">
        <v>0</v>
      </c>
      <c r="B1" s="9" t="s">
        <v>2</v>
      </c>
      <c r="C1" s="9" t="s">
        <v>3</v>
      </c>
      <c r="D1" s="9" t="s">
        <v>4</v>
      </c>
      <c r="E1" s="11" t="s">
        <v>5</v>
      </c>
    </row>
    <row r="2" spans="1:5" x14ac:dyDescent="0.25">
      <c r="A2" s="7">
        <v>22881</v>
      </c>
      <c r="B2" s="7">
        <v>5</v>
      </c>
      <c r="C2" s="7">
        <v>2</v>
      </c>
      <c r="D2" s="7">
        <v>0</v>
      </c>
      <c r="E2" s="8">
        <f xml:space="preserve"> SUM(Round50[[#This Row],[امتیاز نتیجه]:[امتیاز پاس گل]])</f>
        <v>7</v>
      </c>
    </row>
    <row r="3" spans="1:5" x14ac:dyDescent="0.25">
      <c r="A3" s="9">
        <v>26298</v>
      </c>
      <c r="B3" s="9">
        <v>5</v>
      </c>
      <c r="C3" s="9">
        <v>0</v>
      </c>
      <c r="D3" s="9">
        <v>1</v>
      </c>
      <c r="E3" s="8">
        <f xml:space="preserve"> SUM(Round50[[#This Row],[امتیاز نتیجه]:[امتیاز پاس گل]])</f>
        <v>6</v>
      </c>
    </row>
    <row r="4" spans="1:5" x14ac:dyDescent="0.25">
      <c r="A4" s="9">
        <v>27285</v>
      </c>
      <c r="B4" s="9">
        <v>5</v>
      </c>
      <c r="C4" s="9">
        <v>1</v>
      </c>
      <c r="D4" s="9">
        <v>0</v>
      </c>
      <c r="E4" s="8">
        <f xml:space="preserve"> SUM(Round50[[#This Row],[امتیاز نتیجه]:[امتیاز پاس گل]])</f>
        <v>6</v>
      </c>
    </row>
    <row r="5" spans="1:5" x14ac:dyDescent="0.25">
      <c r="A5" s="9">
        <v>29560</v>
      </c>
      <c r="B5" s="9">
        <v>5</v>
      </c>
      <c r="C5" s="9">
        <v>1</v>
      </c>
      <c r="D5" s="9">
        <v>0</v>
      </c>
      <c r="E5" s="8">
        <f xml:space="preserve"> SUM(Round50[[#This Row],[امتیاز نتیجه]:[امتیاز پاس گل]])</f>
        <v>6</v>
      </c>
    </row>
    <row r="6" spans="1:5" x14ac:dyDescent="0.25">
      <c r="A6" s="9">
        <v>29536</v>
      </c>
      <c r="B6" s="9">
        <v>3</v>
      </c>
      <c r="C6" s="9">
        <v>2</v>
      </c>
      <c r="D6" s="9">
        <v>0</v>
      </c>
      <c r="E6" s="10">
        <f xml:space="preserve"> SUM(Round50[[#This Row],[امتیاز نتیجه]:[امتیاز پاس گل]])</f>
        <v>5</v>
      </c>
    </row>
    <row r="7" spans="1:5" x14ac:dyDescent="0.25">
      <c r="A7" s="9">
        <v>29986</v>
      </c>
      <c r="B7" s="9">
        <v>5</v>
      </c>
      <c r="C7" s="9">
        <v>0</v>
      </c>
      <c r="D7" s="9">
        <v>0</v>
      </c>
      <c r="E7" s="8">
        <f xml:space="preserve"> SUM(Round50[[#This Row],[امتیاز نتیجه]:[امتیاز پاس گل]])</f>
        <v>5</v>
      </c>
    </row>
    <row r="8" spans="1:5" x14ac:dyDescent="0.25">
      <c r="A8" s="9">
        <v>27427</v>
      </c>
      <c r="B8" s="9">
        <v>3</v>
      </c>
      <c r="C8" s="9">
        <v>2</v>
      </c>
      <c r="D8" s="9">
        <v>0</v>
      </c>
      <c r="E8" s="8">
        <f xml:space="preserve"> SUM(Round50[[#This Row],[امتیاز نتیجه]:[امتیاز پاس گل]])</f>
        <v>5</v>
      </c>
    </row>
    <row r="9" spans="1:5" x14ac:dyDescent="0.25">
      <c r="A9" s="9">
        <v>29629</v>
      </c>
      <c r="B9" s="9">
        <v>1</v>
      </c>
      <c r="C9" s="9">
        <v>1</v>
      </c>
      <c r="D9" s="9">
        <v>2</v>
      </c>
      <c r="E9" s="8">
        <f xml:space="preserve"> SUM(Round50[[#This Row],[امتیاز نتیجه]:[امتیاز پاس گل]])</f>
        <v>4</v>
      </c>
    </row>
    <row r="10" spans="1:5" x14ac:dyDescent="0.25">
      <c r="A10" s="9">
        <v>18508</v>
      </c>
      <c r="B10" s="9">
        <v>1</v>
      </c>
      <c r="C10" s="9">
        <v>2</v>
      </c>
      <c r="D10" s="9">
        <v>0</v>
      </c>
      <c r="E10" s="10">
        <f xml:space="preserve"> SUM(Round50[[#This Row],[امتیاز نتیجه]:[امتیاز پاس گل]])</f>
        <v>3</v>
      </c>
    </row>
    <row r="11" spans="1:5" x14ac:dyDescent="0.25">
      <c r="A11" s="9">
        <v>29490</v>
      </c>
      <c r="B11" s="9">
        <v>3</v>
      </c>
      <c r="C11" s="9">
        <v>0</v>
      </c>
      <c r="D11" s="9">
        <v>0</v>
      </c>
      <c r="E11" s="10">
        <f xml:space="preserve"> SUM(Round50[[#This Row],[امتیاز نتیجه]:[امتیاز پاس گل]])</f>
        <v>3</v>
      </c>
    </row>
    <row r="12" spans="1:5" x14ac:dyDescent="0.25">
      <c r="A12" s="9">
        <v>29992</v>
      </c>
      <c r="B12" s="9">
        <v>1</v>
      </c>
      <c r="C12" s="9">
        <v>2</v>
      </c>
      <c r="D12" s="9">
        <v>0</v>
      </c>
      <c r="E12" s="8">
        <f xml:space="preserve"> SUM(Round50[[#This Row],[امتیاز نتیجه]:[امتیاز پاس گل]])</f>
        <v>3</v>
      </c>
    </row>
    <row r="13" spans="1:5" x14ac:dyDescent="0.25">
      <c r="A13" s="9">
        <v>8946</v>
      </c>
      <c r="B13" s="9">
        <v>3</v>
      </c>
      <c r="C13" s="9">
        <v>0</v>
      </c>
      <c r="D13" s="9">
        <v>0</v>
      </c>
      <c r="E13" s="8">
        <f xml:space="preserve"> SUM(Round50[[#This Row],[امتیاز نتیجه]:[امتیاز پاس گل]])</f>
        <v>3</v>
      </c>
    </row>
    <row r="14" spans="1:5" x14ac:dyDescent="0.25">
      <c r="A14" s="9">
        <v>29611</v>
      </c>
      <c r="B14" s="9">
        <v>1</v>
      </c>
      <c r="C14" s="9">
        <v>1</v>
      </c>
      <c r="D14" s="9">
        <v>0</v>
      </c>
      <c r="E14" s="10">
        <f xml:space="preserve"> SUM(Round50[[#This Row],[امتیاز نتیجه]:[امتیاز پاس گل]])</f>
        <v>2</v>
      </c>
    </row>
    <row r="15" spans="1:5" x14ac:dyDescent="0.25">
      <c r="A15" s="9">
        <v>5914</v>
      </c>
      <c r="B15" s="9">
        <v>1</v>
      </c>
      <c r="C15" s="9">
        <v>1</v>
      </c>
      <c r="D15" s="9">
        <v>0</v>
      </c>
      <c r="E15" s="10">
        <f xml:space="preserve"> SUM(Round50[[#This Row],[امتیاز نتیجه]:[امتیاز پاس گل]])</f>
        <v>2</v>
      </c>
    </row>
    <row r="16" spans="1:5" x14ac:dyDescent="0.25">
      <c r="A16" s="9">
        <v>1912</v>
      </c>
      <c r="B16" s="9">
        <v>1</v>
      </c>
      <c r="C16" s="9">
        <v>1</v>
      </c>
      <c r="D16" s="9">
        <v>0</v>
      </c>
      <c r="E16" s="8">
        <f xml:space="preserve"> SUM(Round50[[#This Row],[امتیاز نتیجه]:[امتیاز پاس گل]])</f>
        <v>2</v>
      </c>
    </row>
    <row r="17" spans="1:5" x14ac:dyDescent="0.25">
      <c r="A17" s="9">
        <v>6557</v>
      </c>
      <c r="B17" s="9">
        <v>1</v>
      </c>
      <c r="C17" s="9">
        <v>0</v>
      </c>
      <c r="D17" s="9">
        <v>1</v>
      </c>
      <c r="E17" s="8">
        <f xml:space="preserve"> SUM(Round50[[#This Row],[امتیاز نتیجه]:[امتیاز پاس گل]])</f>
        <v>2</v>
      </c>
    </row>
    <row r="18" spans="1:5" x14ac:dyDescent="0.25">
      <c r="A18" s="9">
        <v>29446</v>
      </c>
      <c r="B18" s="9">
        <v>1</v>
      </c>
      <c r="C18" s="9">
        <v>1</v>
      </c>
      <c r="D18" s="9">
        <v>0</v>
      </c>
      <c r="E18" s="8">
        <f xml:space="preserve"> SUM(Round50[[#This Row],[امتیاز نتیجه]:[امتیاز پاس گل]])</f>
        <v>2</v>
      </c>
    </row>
    <row r="19" spans="1:5" x14ac:dyDescent="0.25">
      <c r="A19" s="9">
        <v>2</v>
      </c>
      <c r="B19" s="9">
        <v>1</v>
      </c>
      <c r="C19" s="9">
        <v>1</v>
      </c>
      <c r="D19" s="9">
        <v>0</v>
      </c>
      <c r="E19" s="8">
        <f xml:space="preserve"> SUM(Round50[[#This Row],[امتیاز نتیجه]:[امتیاز پاس گل]])</f>
        <v>2</v>
      </c>
    </row>
    <row r="20" spans="1:5" x14ac:dyDescent="0.25">
      <c r="A20" s="9">
        <v>29997</v>
      </c>
      <c r="B20" s="9">
        <v>1</v>
      </c>
      <c r="C20" s="9">
        <v>1</v>
      </c>
      <c r="D20" s="9">
        <v>0</v>
      </c>
      <c r="E20" s="8">
        <f xml:space="preserve"> SUM(Round50[[#This Row],[امتیاز نتیجه]:[امتیاز پاس گل]])</f>
        <v>2</v>
      </c>
    </row>
    <row r="21" spans="1:5" x14ac:dyDescent="0.25">
      <c r="A21" s="9">
        <v>29687</v>
      </c>
      <c r="B21" s="9">
        <v>1</v>
      </c>
      <c r="C21" s="9">
        <v>1</v>
      </c>
      <c r="D21" s="9">
        <v>0</v>
      </c>
      <c r="E21" s="8">
        <f xml:space="preserve"> SUM(Round50[[#This Row],[امتیاز نتیجه]:[امتیاز پاس گل]])</f>
        <v>2</v>
      </c>
    </row>
    <row r="22" spans="1:5" x14ac:dyDescent="0.25">
      <c r="A22" s="9">
        <v>29782</v>
      </c>
      <c r="B22" s="9">
        <v>1</v>
      </c>
      <c r="C22" s="9">
        <v>1</v>
      </c>
      <c r="D22" s="9">
        <v>0</v>
      </c>
      <c r="E22" s="8">
        <f xml:space="preserve"> SUM(Round50[[#This Row],[امتیاز نتیجه]:[امتیاز پاس گل]])</f>
        <v>2</v>
      </c>
    </row>
    <row r="23" spans="1:5" x14ac:dyDescent="0.25">
      <c r="A23" s="9">
        <v>29996</v>
      </c>
      <c r="B23" s="9">
        <v>1</v>
      </c>
      <c r="C23" s="9">
        <v>0</v>
      </c>
      <c r="D23" s="9">
        <v>0</v>
      </c>
      <c r="E23" s="8">
        <f xml:space="preserve"> SUM(Round50[[#This Row],[امتیاز نتیجه]:[امتیاز پاس گل]])</f>
        <v>1</v>
      </c>
    </row>
    <row r="24" spans="1:5" x14ac:dyDescent="0.25">
      <c r="A24" s="9">
        <v>27857</v>
      </c>
      <c r="B24" s="9">
        <v>1</v>
      </c>
      <c r="C24" s="9">
        <v>0</v>
      </c>
      <c r="D24" s="9">
        <v>0</v>
      </c>
      <c r="E24" s="8">
        <f xml:space="preserve"> SUM(Round50[[#This Row],[امتیاز نتیجه]:[امتیاز پاس گل]])</f>
        <v>1</v>
      </c>
    </row>
    <row r="25" spans="1:5" x14ac:dyDescent="0.25">
      <c r="A25" s="9">
        <v>29631</v>
      </c>
      <c r="B25" s="9">
        <v>1</v>
      </c>
      <c r="C25" s="9">
        <v>0</v>
      </c>
      <c r="D25" s="9">
        <v>0</v>
      </c>
      <c r="E25" s="8">
        <f xml:space="preserve"> SUM(Round50[[#This Row],[امتیاز نتیجه]:[امتیاز پاس گل]])</f>
        <v>1</v>
      </c>
    </row>
    <row r="26" spans="1:5" x14ac:dyDescent="0.25">
      <c r="A26" s="9">
        <v>22089</v>
      </c>
      <c r="B26" s="9">
        <v>1</v>
      </c>
      <c r="C26" s="9">
        <v>0</v>
      </c>
      <c r="D26" s="9">
        <v>0</v>
      </c>
      <c r="E26" s="8">
        <f xml:space="preserve"> SUM(Round50[[#This Row],[امتیاز نتیجه]:[امتیاز پاس گل]])</f>
        <v>1</v>
      </c>
    </row>
    <row r="27" spans="1:5" x14ac:dyDescent="0.25">
      <c r="A27" s="9">
        <v>29640</v>
      </c>
      <c r="B27" s="9">
        <v>0</v>
      </c>
      <c r="C27" s="9">
        <v>1</v>
      </c>
      <c r="D27" s="9">
        <v>0</v>
      </c>
      <c r="E27" s="8">
        <f xml:space="preserve"> SUM(Round50[[#This Row],[امتیاز نتیجه]:[امتیاز پاس گل]])</f>
        <v>1</v>
      </c>
    </row>
    <row r="28" spans="1:5" x14ac:dyDescent="0.25">
      <c r="A28" s="9" t="s">
        <v>189</v>
      </c>
      <c r="E28" s="10" t="s">
        <v>291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4"/>
  <sheetViews>
    <sheetView rightToLeft="1" zoomScaleNormal="100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8946</v>
      </c>
      <c r="B2" s="7">
        <v>3</v>
      </c>
      <c r="C2" s="7">
        <v>0</v>
      </c>
      <c r="D2" s="7">
        <v>0</v>
      </c>
      <c r="E2" s="8">
        <f xml:space="preserve"> SUM(Round51[[#This Row],[امتیاز نتیجه]:[امتیاز پاس گل]])</f>
        <v>3</v>
      </c>
    </row>
    <row r="3" spans="1:5" x14ac:dyDescent="0.25">
      <c r="A3" s="9">
        <v>29631</v>
      </c>
      <c r="B3" s="9">
        <v>3</v>
      </c>
      <c r="C3" s="9">
        <v>0</v>
      </c>
      <c r="D3" s="9">
        <v>0</v>
      </c>
      <c r="E3" s="8">
        <f xml:space="preserve"> SUM(Round51[[#This Row],[امتیاز نتیجه]:[امتیاز پاس گل]])</f>
        <v>3</v>
      </c>
    </row>
    <row r="4" spans="1:5" x14ac:dyDescent="0.25">
      <c r="A4" s="9">
        <v>29629</v>
      </c>
      <c r="B4" s="9">
        <v>3</v>
      </c>
      <c r="C4" s="9">
        <v>0</v>
      </c>
      <c r="D4" s="9">
        <v>0</v>
      </c>
      <c r="E4" s="8">
        <f xml:space="preserve"> SUM(Round51[[#This Row],[امتیاز نتیجه]:[امتیاز پاس گل]])</f>
        <v>3</v>
      </c>
    </row>
    <row r="5" spans="1:5" x14ac:dyDescent="0.25">
      <c r="A5" s="9">
        <v>29823</v>
      </c>
      <c r="B5" s="9">
        <v>3</v>
      </c>
      <c r="C5" s="9">
        <v>0</v>
      </c>
      <c r="D5" s="9">
        <v>0</v>
      </c>
      <c r="E5" s="8">
        <f xml:space="preserve"> SUM(Round51[[#This Row],[امتیاز نتیجه]:[امتیاز پاس گل]])</f>
        <v>3</v>
      </c>
    </row>
    <row r="6" spans="1:5" x14ac:dyDescent="0.25">
      <c r="A6" s="9">
        <v>1912</v>
      </c>
      <c r="B6" s="9">
        <v>0</v>
      </c>
      <c r="C6" s="9">
        <v>0</v>
      </c>
      <c r="D6" s="9">
        <v>0</v>
      </c>
      <c r="E6" s="10">
        <f xml:space="preserve"> SUM(Round51[[#This Row],[امتیاز نتیجه]:[امتیاز پاس گل]])</f>
        <v>0</v>
      </c>
    </row>
    <row r="7" spans="1:5" x14ac:dyDescent="0.25">
      <c r="A7" s="9">
        <v>29986</v>
      </c>
      <c r="B7" s="9">
        <v>0</v>
      </c>
      <c r="C7" s="9">
        <v>0</v>
      </c>
      <c r="D7" s="9">
        <v>0</v>
      </c>
      <c r="E7" s="10">
        <f xml:space="preserve"> SUM(Round51[[#This Row],[امتیاز نتیجه]:[امتیاز پاس گل]])</f>
        <v>0</v>
      </c>
    </row>
    <row r="8" spans="1:5" x14ac:dyDescent="0.25">
      <c r="A8" s="9">
        <v>29996</v>
      </c>
      <c r="B8" s="9">
        <v>0</v>
      </c>
      <c r="C8" s="9">
        <v>0</v>
      </c>
      <c r="D8" s="9">
        <v>0</v>
      </c>
      <c r="E8" s="10">
        <f xml:space="preserve"> SUM(Round51[[#This Row],[امتیاز نتیجه]:[امتیاز پاس گل]])</f>
        <v>0</v>
      </c>
    </row>
    <row r="9" spans="1:5" x14ac:dyDescent="0.25">
      <c r="A9" s="9">
        <v>18508</v>
      </c>
      <c r="B9" s="9">
        <v>0</v>
      </c>
      <c r="C9" s="9">
        <v>0</v>
      </c>
      <c r="D9" s="9">
        <v>0</v>
      </c>
      <c r="E9" s="10">
        <f xml:space="preserve"> SUM(Round51[[#This Row],[امتیاز نتیجه]:[امتیاز پاس گل]])</f>
        <v>0</v>
      </c>
    </row>
    <row r="10" spans="1:5" x14ac:dyDescent="0.25">
      <c r="A10" s="9">
        <v>5914</v>
      </c>
      <c r="B10" s="9">
        <v>0</v>
      </c>
      <c r="C10" s="9">
        <v>0</v>
      </c>
      <c r="D10" s="9">
        <v>0</v>
      </c>
      <c r="E10" s="10">
        <f xml:space="preserve"> SUM(Round51[[#This Row],[امتیاز نتیجه]:[امتیاز پاس گل]])</f>
        <v>0</v>
      </c>
    </row>
    <row r="11" spans="1:5" x14ac:dyDescent="0.25">
      <c r="A11" s="9">
        <v>29536</v>
      </c>
      <c r="B11" s="9">
        <v>0</v>
      </c>
      <c r="C11" s="9">
        <v>0</v>
      </c>
      <c r="D11" s="9">
        <v>0</v>
      </c>
      <c r="E11" s="8">
        <f xml:space="preserve"> SUM(Round51[[#This Row],[امتیاز نتیجه]:[امتیاز پاس گل]])</f>
        <v>0</v>
      </c>
    </row>
    <row r="12" spans="1:5" x14ac:dyDescent="0.25">
      <c r="A12" s="9">
        <v>29446</v>
      </c>
      <c r="B12" s="9">
        <v>0</v>
      </c>
      <c r="C12" s="9">
        <v>0</v>
      </c>
      <c r="D12" s="9">
        <v>0</v>
      </c>
      <c r="E12" s="8">
        <f xml:space="preserve"> SUM(Round51[[#This Row],[امتیاز نتیجه]:[امتیاز پاس گل]])</f>
        <v>0</v>
      </c>
    </row>
    <row r="13" spans="1:5" x14ac:dyDescent="0.25">
      <c r="A13" s="9">
        <v>6557</v>
      </c>
      <c r="B13" s="9">
        <v>0</v>
      </c>
      <c r="C13" s="9">
        <v>0</v>
      </c>
      <c r="D13" s="9">
        <v>0</v>
      </c>
      <c r="E13" s="8">
        <f xml:space="preserve"> SUM(Round51[[#This Row],[امتیاز نتیجه]:[امتیاز پاس گل]])</f>
        <v>0</v>
      </c>
    </row>
    <row r="14" spans="1:5" x14ac:dyDescent="0.25">
      <c r="A14" s="9">
        <v>29611</v>
      </c>
      <c r="B14" s="9">
        <v>0</v>
      </c>
      <c r="C14" s="9">
        <v>0</v>
      </c>
      <c r="D14" s="9">
        <v>0</v>
      </c>
      <c r="E14" s="8">
        <f xml:space="preserve"> SUM(Round51[[#This Row],[امتیاز نتیجه]:[امتیاز پاس گل]])</f>
        <v>0</v>
      </c>
    </row>
    <row r="15" spans="1:5" x14ac:dyDescent="0.25">
      <c r="A15" s="9">
        <v>27857</v>
      </c>
      <c r="B15" s="9">
        <v>0</v>
      </c>
      <c r="C15" s="9">
        <v>0</v>
      </c>
      <c r="D15" s="9">
        <v>0</v>
      </c>
      <c r="E15" s="8">
        <f xml:space="preserve"> SUM(Round51[[#This Row],[امتیاز نتیجه]:[امتیاز پاس گل]])</f>
        <v>0</v>
      </c>
    </row>
    <row r="16" spans="1:5" x14ac:dyDescent="0.25">
      <c r="A16" s="9">
        <v>2</v>
      </c>
      <c r="B16" s="9">
        <v>0</v>
      </c>
      <c r="C16" s="9">
        <v>0</v>
      </c>
      <c r="D16" s="9">
        <v>0</v>
      </c>
      <c r="E16" s="8">
        <f xml:space="preserve"> SUM(Round51[[#This Row],[امتیاز نتیجه]:[امتیاز پاس گل]])</f>
        <v>0</v>
      </c>
    </row>
    <row r="17" spans="1:5" x14ac:dyDescent="0.25">
      <c r="A17" s="9">
        <v>26298</v>
      </c>
      <c r="B17" s="9">
        <v>0</v>
      </c>
      <c r="C17" s="9">
        <v>0</v>
      </c>
      <c r="D17" s="9">
        <v>0</v>
      </c>
      <c r="E17" s="8">
        <f xml:space="preserve"> SUM(Round51[[#This Row],[امتیاز نتیجه]:[امتیاز پاس گل]])</f>
        <v>0</v>
      </c>
    </row>
    <row r="18" spans="1:5" x14ac:dyDescent="0.25">
      <c r="A18" s="9">
        <v>27427</v>
      </c>
      <c r="B18" s="9">
        <v>0</v>
      </c>
      <c r="C18" s="9">
        <v>0</v>
      </c>
      <c r="D18" s="9">
        <v>0</v>
      </c>
      <c r="E18" s="8">
        <f xml:space="preserve"> SUM(Round51[[#This Row],[امتیاز نتیجه]:[امتیاز پاس گل]])</f>
        <v>0</v>
      </c>
    </row>
    <row r="19" spans="1:5" x14ac:dyDescent="0.25">
      <c r="A19" s="9">
        <v>29560</v>
      </c>
      <c r="B19" s="9">
        <v>0</v>
      </c>
      <c r="C19" s="9">
        <v>0</v>
      </c>
      <c r="D19" s="9">
        <v>0</v>
      </c>
      <c r="E19" s="8">
        <f xml:space="preserve"> SUM(Round51[[#This Row],[امتیاز نتیجه]:[امتیاز پاس گل]])</f>
        <v>0</v>
      </c>
    </row>
    <row r="20" spans="1:5" x14ac:dyDescent="0.25">
      <c r="A20" s="9">
        <v>29640</v>
      </c>
      <c r="B20" s="9">
        <v>0</v>
      </c>
      <c r="C20" s="9">
        <v>0</v>
      </c>
      <c r="D20" s="9">
        <v>0</v>
      </c>
      <c r="E20" s="8">
        <f xml:space="preserve"> SUM(Round51[[#This Row],[امتیاز نتیجه]:[امتیاز پاس گل]])</f>
        <v>0</v>
      </c>
    </row>
    <row r="21" spans="1:5" x14ac:dyDescent="0.25">
      <c r="A21" s="9">
        <v>29782</v>
      </c>
      <c r="B21" s="9">
        <v>0</v>
      </c>
      <c r="C21" s="9">
        <v>0</v>
      </c>
      <c r="D21" s="9">
        <v>0</v>
      </c>
      <c r="E21" s="8">
        <f xml:space="preserve"> SUM(Round51[[#This Row],[امتیاز نتیجه]:[امتیاز پاس گل]])</f>
        <v>0</v>
      </c>
    </row>
    <row r="22" spans="1:5" x14ac:dyDescent="0.25">
      <c r="A22" s="9">
        <v>22881</v>
      </c>
      <c r="B22" s="9">
        <v>0</v>
      </c>
      <c r="C22" s="9">
        <v>0</v>
      </c>
      <c r="D22" s="9">
        <v>0</v>
      </c>
      <c r="E22" s="8">
        <f xml:space="preserve"> SUM(Round51[[#This Row],[امتیاز نتیجه]:[امتیاز پاس گل]])</f>
        <v>0</v>
      </c>
    </row>
    <row r="23" spans="1:5" x14ac:dyDescent="0.25">
      <c r="A23" s="9">
        <v>29490</v>
      </c>
      <c r="B23" s="9">
        <v>0</v>
      </c>
      <c r="C23" s="9">
        <v>0</v>
      </c>
      <c r="D23" s="9">
        <v>0</v>
      </c>
      <c r="E23" s="8">
        <f xml:space="preserve"> SUM(Round51[[#This Row],[امتیاز نتیجه]:[امتیاز پاس گل]])</f>
        <v>0</v>
      </c>
    </row>
    <row r="24" spans="1:5" x14ac:dyDescent="0.25">
      <c r="A24" s="9" t="s">
        <v>189</v>
      </c>
      <c r="B24" s="9"/>
      <c r="C24" s="9"/>
      <c r="D24" s="9"/>
      <c r="E24" s="10" t="s">
        <v>294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7"/>
  <sheetViews>
    <sheetView rightToLeft="1" workbookViewId="0">
      <selection activeCell="E2" sqref="E2"/>
    </sheetView>
  </sheetViews>
  <sheetFormatPr defaultRowHeight="18" x14ac:dyDescent="0.25"/>
  <cols>
    <col min="1" max="1" width="14.28515625" style="9" customWidth="1"/>
    <col min="2" max="5" width="17.140625" style="9" customWidth="1"/>
    <col min="6" max="16384" width="9.140625" style="9"/>
  </cols>
  <sheetData>
    <row r="1" spans="1:5" ht="30" customHeight="1" x14ac:dyDescent="0.25">
      <c r="A1" s="9" t="s">
        <v>0</v>
      </c>
      <c r="B1" s="9" t="s">
        <v>2</v>
      </c>
      <c r="C1" s="9" t="s">
        <v>3</v>
      </c>
      <c r="D1" s="9" t="s">
        <v>4</v>
      </c>
      <c r="E1" s="11" t="s">
        <v>5</v>
      </c>
    </row>
    <row r="2" spans="1:5" x14ac:dyDescent="0.25">
      <c r="A2" s="31">
        <v>22089</v>
      </c>
      <c r="B2" s="31">
        <v>0</v>
      </c>
      <c r="C2" s="31">
        <v>0</v>
      </c>
      <c r="D2" s="31">
        <v>1</v>
      </c>
      <c r="E2" s="30">
        <f xml:space="preserve"> SUM(Round52[[#This Row],[امتیاز نتیجه]:[امتیاز پاس گل]])</f>
        <v>1</v>
      </c>
    </row>
    <row r="3" spans="1:5" x14ac:dyDescent="0.25">
      <c r="A3" s="9">
        <v>18508</v>
      </c>
      <c r="B3" s="9">
        <v>0</v>
      </c>
      <c r="C3" s="9">
        <v>0</v>
      </c>
      <c r="D3" s="9">
        <v>0</v>
      </c>
      <c r="E3" s="10">
        <f xml:space="preserve"> SUM(Round52[[#This Row],[امتیاز نتیجه]:[امتیاز پاس گل]])</f>
        <v>0</v>
      </c>
    </row>
    <row r="4" spans="1:5" x14ac:dyDescent="0.25">
      <c r="A4" s="9">
        <v>1912</v>
      </c>
      <c r="B4" s="9">
        <v>0</v>
      </c>
      <c r="C4" s="9">
        <v>0</v>
      </c>
      <c r="D4" s="9">
        <v>0</v>
      </c>
      <c r="E4" s="10">
        <f xml:space="preserve"> SUM(Round52[[#This Row],[امتیاز نتیجه]:[امتیاز پاس گل]])</f>
        <v>0</v>
      </c>
    </row>
    <row r="5" spans="1:5" x14ac:dyDescent="0.25">
      <c r="A5" s="9">
        <v>30005</v>
      </c>
      <c r="B5" s="9">
        <v>0</v>
      </c>
      <c r="C5" s="9">
        <v>0</v>
      </c>
      <c r="D5" s="9">
        <v>0</v>
      </c>
      <c r="E5" s="10">
        <f xml:space="preserve"> SUM(Round52[[#This Row],[امتیاز نتیجه]:[امتیاز پاس گل]])</f>
        <v>0</v>
      </c>
    </row>
    <row r="6" spans="1:5" x14ac:dyDescent="0.25">
      <c r="A6" s="9">
        <v>30007</v>
      </c>
      <c r="B6" s="9">
        <v>0</v>
      </c>
      <c r="C6" s="9">
        <v>0</v>
      </c>
      <c r="D6" s="9">
        <v>0</v>
      </c>
      <c r="E6" s="10">
        <f xml:space="preserve"> SUM(Round52[[#This Row],[امتیاز نتیجه]:[امتیاز پاس گل]])</f>
        <v>0</v>
      </c>
    </row>
    <row r="7" spans="1:5" x14ac:dyDescent="0.25">
      <c r="A7" s="9">
        <v>7752</v>
      </c>
      <c r="B7" s="9">
        <v>0</v>
      </c>
      <c r="C7" s="9">
        <v>0</v>
      </c>
      <c r="D7" s="9">
        <v>0</v>
      </c>
      <c r="E7" s="10">
        <f xml:space="preserve"> SUM(Round52[[#This Row],[امتیاز نتیجه]:[امتیاز پاس گل]])</f>
        <v>0</v>
      </c>
    </row>
    <row r="8" spans="1:5" x14ac:dyDescent="0.25">
      <c r="A8" s="29">
        <v>18430</v>
      </c>
      <c r="B8" s="29">
        <v>0</v>
      </c>
      <c r="C8" s="29">
        <v>0</v>
      </c>
      <c r="D8" s="29">
        <v>0</v>
      </c>
      <c r="E8" s="30">
        <f xml:space="preserve"> SUM(Round52[[#This Row],[امتیاز نتیجه]:[امتیاز پاس گل]])</f>
        <v>0</v>
      </c>
    </row>
    <row r="9" spans="1:5" x14ac:dyDescent="0.25">
      <c r="A9" s="29">
        <v>5914</v>
      </c>
      <c r="B9" s="29">
        <v>0</v>
      </c>
      <c r="C9" s="29">
        <v>0</v>
      </c>
      <c r="D9" s="29">
        <v>0</v>
      </c>
      <c r="E9" s="30">
        <f xml:space="preserve"> SUM(Round52[[#This Row],[امتیاز نتیجه]:[امتیاز پاس گل]])</f>
        <v>0</v>
      </c>
    </row>
    <row r="10" spans="1:5" x14ac:dyDescent="0.25">
      <c r="A10" s="29">
        <v>29800</v>
      </c>
      <c r="B10" s="29">
        <v>0</v>
      </c>
      <c r="C10" s="29">
        <v>0</v>
      </c>
      <c r="D10" s="29">
        <v>0</v>
      </c>
      <c r="E10" s="30">
        <f xml:space="preserve"> SUM(Round52[[#This Row],[امتیاز نتیجه]:[امتیاز پاس گل]])</f>
        <v>0</v>
      </c>
    </row>
    <row r="11" spans="1:5" x14ac:dyDescent="0.25">
      <c r="A11" s="29">
        <v>29536</v>
      </c>
      <c r="B11" s="29">
        <v>0</v>
      </c>
      <c r="C11" s="29">
        <v>0</v>
      </c>
      <c r="D11" s="29">
        <v>0</v>
      </c>
      <c r="E11" s="30">
        <f xml:space="preserve"> SUM(Round52[[#This Row],[امتیاز نتیجه]:[امتیاز پاس گل]])</f>
        <v>0</v>
      </c>
    </row>
    <row r="12" spans="1:5" x14ac:dyDescent="0.25">
      <c r="A12" s="29">
        <v>30014</v>
      </c>
      <c r="B12" s="29">
        <v>0</v>
      </c>
      <c r="C12" s="29">
        <v>0</v>
      </c>
      <c r="D12" s="29">
        <v>0</v>
      </c>
      <c r="E12" s="30">
        <f xml:space="preserve"> SUM(Round52[[#This Row],[امتیاز نتیجه]:[امتیاز پاس گل]])</f>
        <v>0</v>
      </c>
    </row>
    <row r="13" spans="1:5" x14ac:dyDescent="0.25">
      <c r="A13" s="29">
        <v>29446</v>
      </c>
      <c r="B13" s="29">
        <v>0</v>
      </c>
      <c r="C13" s="29">
        <v>0</v>
      </c>
      <c r="D13" s="29">
        <v>0</v>
      </c>
      <c r="E13" s="30">
        <f xml:space="preserve"> SUM(Round52[[#This Row],[امتیاز نتیجه]:[امتیاز پاس گل]])</f>
        <v>0</v>
      </c>
    </row>
    <row r="14" spans="1:5" x14ac:dyDescent="0.25">
      <c r="A14" s="29">
        <v>22881</v>
      </c>
      <c r="B14" s="29">
        <v>0</v>
      </c>
      <c r="C14" s="29">
        <v>0</v>
      </c>
      <c r="D14" s="29">
        <v>0</v>
      </c>
      <c r="E14" s="30">
        <f xml:space="preserve"> SUM(Round52[[#This Row],[امتیاز نتیجه]:[امتیاز پاس گل]])</f>
        <v>0</v>
      </c>
    </row>
    <row r="15" spans="1:5" x14ac:dyDescent="0.25">
      <c r="A15" s="29">
        <v>29611</v>
      </c>
      <c r="B15" s="29">
        <v>0</v>
      </c>
      <c r="C15" s="29">
        <v>0</v>
      </c>
      <c r="D15" s="29">
        <v>0</v>
      </c>
      <c r="E15" s="30">
        <f xml:space="preserve"> SUM(Round52[[#This Row],[امتیاز نتیجه]:[امتیاز پاس گل]])</f>
        <v>0</v>
      </c>
    </row>
    <row r="16" spans="1:5" x14ac:dyDescent="0.25">
      <c r="A16" s="29">
        <v>8946</v>
      </c>
      <c r="B16" s="29">
        <v>0</v>
      </c>
      <c r="C16" s="29">
        <v>0</v>
      </c>
      <c r="D16" s="29">
        <v>0</v>
      </c>
      <c r="E16" s="30">
        <f xml:space="preserve"> SUM(Round52[[#This Row],[امتیاز نتیجه]:[امتیاز پاس گل]])</f>
        <v>0</v>
      </c>
    </row>
    <row r="17" spans="1:5" x14ac:dyDescent="0.25">
      <c r="A17" s="29">
        <v>24294</v>
      </c>
      <c r="B17" s="29">
        <v>0</v>
      </c>
      <c r="C17" s="29">
        <v>0</v>
      </c>
      <c r="D17" s="29">
        <v>0</v>
      </c>
      <c r="E17" s="30">
        <f xml:space="preserve"> SUM(Round52[[#This Row],[امتیاز نتیجه]:[امتیاز پاس گل]])</f>
        <v>0</v>
      </c>
    </row>
    <row r="18" spans="1:5" x14ac:dyDescent="0.25">
      <c r="A18" s="29">
        <v>27857</v>
      </c>
      <c r="B18" s="29">
        <v>0</v>
      </c>
      <c r="C18" s="29">
        <v>0</v>
      </c>
      <c r="D18" s="29">
        <v>0</v>
      </c>
      <c r="E18" s="30">
        <f xml:space="preserve"> SUM(Round52[[#This Row],[امتیاز نتیجه]:[امتیاز پاس گل]])</f>
        <v>0</v>
      </c>
    </row>
    <row r="19" spans="1:5" x14ac:dyDescent="0.25">
      <c r="A19" s="29">
        <v>26298</v>
      </c>
      <c r="B19" s="29">
        <v>0</v>
      </c>
      <c r="C19" s="29">
        <v>0</v>
      </c>
      <c r="D19" s="29">
        <v>0</v>
      </c>
      <c r="E19" s="30">
        <f xml:space="preserve"> SUM(Round52[[#This Row],[امتیاز نتیجه]:[امتیاز پاس گل]])</f>
        <v>0</v>
      </c>
    </row>
    <row r="20" spans="1:5" x14ac:dyDescent="0.25">
      <c r="A20" s="29">
        <v>6557</v>
      </c>
      <c r="B20" s="29">
        <v>0</v>
      </c>
      <c r="C20" s="29">
        <v>0</v>
      </c>
      <c r="D20" s="29">
        <v>0</v>
      </c>
      <c r="E20" s="30">
        <f xml:space="preserve"> SUM(Round52[[#This Row],[امتیاز نتیجه]:[امتیاز پاس گل]])</f>
        <v>0</v>
      </c>
    </row>
    <row r="21" spans="1:5" x14ac:dyDescent="0.25">
      <c r="A21" s="29">
        <v>2</v>
      </c>
      <c r="B21" s="29">
        <v>0</v>
      </c>
      <c r="C21" s="29">
        <v>0</v>
      </c>
      <c r="D21" s="29">
        <v>0</v>
      </c>
      <c r="E21" s="30">
        <f xml:space="preserve"> SUM(Round52[[#This Row],[امتیاز نتیجه]:[امتیاز پاس گل]])</f>
        <v>0</v>
      </c>
    </row>
    <row r="22" spans="1:5" x14ac:dyDescent="0.25">
      <c r="A22" s="29">
        <v>27427</v>
      </c>
      <c r="B22" s="29">
        <v>0</v>
      </c>
      <c r="C22" s="29">
        <v>0</v>
      </c>
      <c r="D22" s="29">
        <v>0</v>
      </c>
      <c r="E22" s="30">
        <f xml:space="preserve"> SUM(Round52[[#This Row],[امتیاز نتیجه]:[امتیاز پاس گل]])</f>
        <v>0</v>
      </c>
    </row>
    <row r="23" spans="1:5" x14ac:dyDescent="0.25">
      <c r="A23" s="29">
        <v>29782</v>
      </c>
      <c r="B23" s="29">
        <v>0</v>
      </c>
      <c r="C23" s="29">
        <v>0</v>
      </c>
      <c r="D23" s="29">
        <v>0</v>
      </c>
      <c r="E23" s="30">
        <f xml:space="preserve"> SUM(Round52[[#This Row],[امتیاز نتیجه]:[امتیاز پاس گل]])</f>
        <v>0</v>
      </c>
    </row>
    <row r="24" spans="1:5" x14ac:dyDescent="0.25">
      <c r="A24" s="29">
        <v>25927</v>
      </c>
      <c r="B24" s="29">
        <v>0</v>
      </c>
      <c r="C24" s="29">
        <v>0</v>
      </c>
      <c r="D24" s="29">
        <v>0</v>
      </c>
      <c r="E24" s="30">
        <f xml:space="preserve"> SUM(Round52[[#This Row],[امتیاز نتیجه]:[امتیاز پاس گل]])</f>
        <v>0</v>
      </c>
    </row>
    <row r="25" spans="1:5" x14ac:dyDescent="0.25">
      <c r="A25" s="29">
        <v>29629</v>
      </c>
      <c r="B25" s="29">
        <v>0</v>
      </c>
      <c r="C25" s="29">
        <v>0</v>
      </c>
      <c r="D25" s="29">
        <v>0</v>
      </c>
      <c r="E25" s="30">
        <f xml:space="preserve"> SUM(Round52[[#This Row],[امتیاز نتیجه]:[امتیاز پاس گل]])</f>
        <v>0</v>
      </c>
    </row>
    <row r="26" spans="1:5" x14ac:dyDescent="0.25">
      <c r="A26" s="29">
        <v>29490</v>
      </c>
      <c r="B26" s="29">
        <v>0</v>
      </c>
      <c r="C26" s="29">
        <v>0</v>
      </c>
      <c r="D26" s="29">
        <v>0</v>
      </c>
      <c r="E26" s="30">
        <f xml:space="preserve"> SUM(Round52[[#This Row],[امتیاز نتیجه]:[امتیاز پاس گل]])</f>
        <v>0</v>
      </c>
    </row>
    <row r="27" spans="1:5" x14ac:dyDescent="0.25">
      <c r="A27" s="29" t="s">
        <v>189</v>
      </c>
      <c r="B27" s="29"/>
      <c r="C27" s="29"/>
      <c r="D27" s="29"/>
      <c r="E27" s="32">
        <f>SUBTOTAL(101,Round52[مجموع امتیاز])</f>
        <v>0.04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0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29611</v>
      </c>
      <c r="B2" s="7">
        <v>5</v>
      </c>
      <c r="C2" s="7">
        <v>1</v>
      </c>
      <c r="D2" s="7">
        <v>0</v>
      </c>
      <c r="E2" s="8">
        <f xml:space="preserve"> SUM(Round53[[#This Row],[امتیاز نتیجه]:[امتیاز پاس گل]])</f>
        <v>6</v>
      </c>
    </row>
    <row r="3" spans="1:5" x14ac:dyDescent="0.25">
      <c r="A3" s="9">
        <v>29490</v>
      </c>
      <c r="B3" s="9">
        <v>5</v>
      </c>
      <c r="C3" s="9">
        <v>0</v>
      </c>
      <c r="D3" s="9">
        <v>0</v>
      </c>
      <c r="E3" s="10">
        <f xml:space="preserve"> SUM(Round53[[#This Row],[امتیاز نتیجه]:[امتیاز پاس گل]])</f>
        <v>5</v>
      </c>
    </row>
    <row r="4" spans="1:5" x14ac:dyDescent="0.25">
      <c r="A4" s="9">
        <v>10809</v>
      </c>
      <c r="B4" s="9">
        <v>5</v>
      </c>
      <c r="C4" s="9">
        <v>0</v>
      </c>
      <c r="D4" s="9">
        <v>0</v>
      </c>
      <c r="E4" s="8">
        <f xml:space="preserve"> SUM(Round53[[#This Row],[امتیاز نتیجه]:[امتیاز پاس گل]])</f>
        <v>5</v>
      </c>
    </row>
    <row r="5" spans="1:5" x14ac:dyDescent="0.25">
      <c r="A5" s="9">
        <v>26298</v>
      </c>
      <c r="B5" s="9">
        <v>5</v>
      </c>
      <c r="C5" s="9">
        <v>0</v>
      </c>
      <c r="D5" s="9">
        <v>0</v>
      </c>
      <c r="E5" s="8">
        <f xml:space="preserve"> SUM(Round53[[#This Row],[امتیاز نتیجه]:[امتیاز پاس گل]])</f>
        <v>5</v>
      </c>
    </row>
    <row r="6" spans="1:5" x14ac:dyDescent="0.25">
      <c r="A6" s="9">
        <v>22089</v>
      </c>
      <c r="B6" s="9">
        <v>5</v>
      </c>
      <c r="C6" s="9">
        <v>0</v>
      </c>
      <c r="D6" s="9">
        <v>0</v>
      </c>
      <c r="E6" s="8">
        <f xml:space="preserve"> SUM(Round53[[#This Row],[امتیاز نتیجه]:[امتیاز پاس گل]])</f>
        <v>5</v>
      </c>
    </row>
    <row r="7" spans="1:5" x14ac:dyDescent="0.25">
      <c r="A7" s="9">
        <v>29446</v>
      </c>
      <c r="B7" s="9">
        <v>1</v>
      </c>
      <c r="C7" s="9">
        <v>2</v>
      </c>
      <c r="D7" s="9">
        <v>0</v>
      </c>
      <c r="E7" s="8">
        <f xml:space="preserve"> SUM(Round53[[#This Row],[امتیاز نتیجه]:[امتیاز پاس گل]])</f>
        <v>3</v>
      </c>
    </row>
    <row r="8" spans="1:5" x14ac:dyDescent="0.25">
      <c r="A8" s="9">
        <v>29782</v>
      </c>
      <c r="B8" s="9">
        <v>1</v>
      </c>
      <c r="C8" s="9">
        <v>2</v>
      </c>
      <c r="D8" s="9">
        <v>0</v>
      </c>
      <c r="E8" s="8">
        <f xml:space="preserve"> SUM(Round53[[#This Row],[امتیاز نتیجه]:[امتیاز پاس گل]])</f>
        <v>3</v>
      </c>
    </row>
    <row r="9" spans="1:5" x14ac:dyDescent="0.25">
      <c r="A9" s="9">
        <v>18508</v>
      </c>
      <c r="B9" s="9">
        <v>1</v>
      </c>
      <c r="C9" s="9">
        <v>1</v>
      </c>
      <c r="D9" s="9">
        <v>0</v>
      </c>
      <c r="E9" s="10">
        <f xml:space="preserve"> SUM(Round53[[#This Row],[امتیاز نتیجه]:[امتیاز پاس گل]])</f>
        <v>2</v>
      </c>
    </row>
    <row r="10" spans="1:5" x14ac:dyDescent="0.25">
      <c r="A10" s="9">
        <v>1912</v>
      </c>
      <c r="B10" s="9">
        <v>1</v>
      </c>
      <c r="C10" s="9">
        <v>1</v>
      </c>
      <c r="D10" s="9">
        <v>0</v>
      </c>
      <c r="E10" s="10">
        <f xml:space="preserve"> SUM(Round53[[#This Row],[امتیاز نتیجه]:[امتیاز پاس گل]])</f>
        <v>2</v>
      </c>
    </row>
    <row r="11" spans="1:5" x14ac:dyDescent="0.25">
      <c r="A11" s="9">
        <v>2</v>
      </c>
      <c r="B11" s="9">
        <v>1</v>
      </c>
      <c r="C11" s="9">
        <v>1</v>
      </c>
      <c r="D11" s="9">
        <v>0</v>
      </c>
      <c r="E11" s="10">
        <f xml:space="preserve"> SUM(Round53[[#This Row],[امتیاز نتیجه]:[امتیاز پاس گل]])</f>
        <v>2</v>
      </c>
    </row>
    <row r="12" spans="1:5" x14ac:dyDescent="0.25">
      <c r="A12" s="9">
        <v>29536</v>
      </c>
      <c r="B12" s="9">
        <v>1</v>
      </c>
      <c r="C12" s="9">
        <v>1</v>
      </c>
      <c r="D12" s="9">
        <v>0</v>
      </c>
      <c r="E12" s="8">
        <f xml:space="preserve"> SUM(Round53[[#This Row],[امتیاز نتیجه]:[امتیاز پاس گل]])</f>
        <v>2</v>
      </c>
    </row>
    <row r="13" spans="1:5" x14ac:dyDescent="0.25">
      <c r="A13" s="9">
        <v>22881</v>
      </c>
      <c r="B13" s="9">
        <v>1</v>
      </c>
      <c r="C13" s="9">
        <v>0</v>
      </c>
      <c r="D13" s="9">
        <v>0</v>
      </c>
      <c r="E13" s="10">
        <f xml:space="preserve"> SUM(Round53[[#This Row],[امتیاز نتیجه]:[امتیاز پاس گل]])</f>
        <v>1</v>
      </c>
    </row>
    <row r="14" spans="1:5" x14ac:dyDescent="0.25">
      <c r="A14" s="9">
        <v>27285</v>
      </c>
      <c r="B14" s="9">
        <v>1</v>
      </c>
      <c r="C14" s="9">
        <v>0</v>
      </c>
      <c r="D14" s="9">
        <v>0</v>
      </c>
      <c r="E14" s="8">
        <f xml:space="preserve"> SUM(Round53[[#This Row],[امتیاز نتیجه]:[امتیاز پاس گل]])</f>
        <v>1</v>
      </c>
    </row>
    <row r="15" spans="1:5" x14ac:dyDescent="0.25">
      <c r="A15" s="9">
        <v>27857</v>
      </c>
      <c r="B15" s="9">
        <v>1</v>
      </c>
      <c r="C15" s="9">
        <v>0</v>
      </c>
      <c r="D15" s="9">
        <v>0</v>
      </c>
      <c r="E15" s="8">
        <f xml:space="preserve"> SUM(Round53[[#This Row],[امتیاز نتیجه]:[امتیاز پاس گل]])</f>
        <v>1</v>
      </c>
    </row>
    <row r="16" spans="1:5" x14ac:dyDescent="0.25">
      <c r="A16" s="9">
        <v>5914</v>
      </c>
      <c r="B16" s="9">
        <v>1</v>
      </c>
      <c r="C16" s="9">
        <v>0</v>
      </c>
      <c r="D16" s="9">
        <v>0</v>
      </c>
      <c r="E16" s="8">
        <f xml:space="preserve"> SUM(Round53[[#This Row],[امتیاز نتیجه]:[امتیاز پاس گل]])</f>
        <v>1</v>
      </c>
    </row>
    <row r="17" spans="1:5" x14ac:dyDescent="0.25">
      <c r="A17" s="9">
        <v>27427</v>
      </c>
      <c r="B17" s="9">
        <v>1</v>
      </c>
      <c r="C17" s="9">
        <v>0</v>
      </c>
      <c r="D17" s="9">
        <v>0</v>
      </c>
      <c r="E17" s="8">
        <f xml:space="preserve"> SUM(Round53[[#This Row],[امتیاز نتیجه]:[امتیاز پاس گل]])</f>
        <v>1</v>
      </c>
    </row>
    <row r="18" spans="1:5" x14ac:dyDescent="0.25">
      <c r="A18" s="9">
        <v>8946</v>
      </c>
      <c r="B18" s="9">
        <v>1</v>
      </c>
      <c r="C18" s="9">
        <v>0</v>
      </c>
      <c r="D18" s="9">
        <v>0</v>
      </c>
      <c r="E18" s="8">
        <f xml:space="preserve"> SUM(Round53[[#This Row],[امتیاز نتیجه]:[امتیاز پاس گل]])</f>
        <v>1</v>
      </c>
    </row>
    <row r="19" spans="1:5" x14ac:dyDescent="0.25">
      <c r="A19" s="9">
        <v>29629</v>
      </c>
      <c r="B19" s="9">
        <v>1</v>
      </c>
      <c r="C19" s="9">
        <v>0</v>
      </c>
      <c r="D19" s="9">
        <v>0</v>
      </c>
      <c r="E19" s="8">
        <f xml:space="preserve"> SUM(Round53[[#This Row],[امتیاز نتیجه]:[امتیاز پاس گل]])</f>
        <v>1</v>
      </c>
    </row>
    <row r="20" spans="1:5" x14ac:dyDescent="0.25">
      <c r="A20" s="9" t="s">
        <v>189</v>
      </c>
      <c r="B20" s="9"/>
      <c r="C20" s="9"/>
      <c r="D20" s="9"/>
      <c r="E20" s="10" t="s">
        <v>295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1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9" t="s">
        <v>0</v>
      </c>
      <c r="B1" s="9" t="s">
        <v>2</v>
      </c>
      <c r="C1" s="9" t="s">
        <v>3</v>
      </c>
      <c r="D1" s="9" t="s">
        <v>4</v>
      </c>
      <c r="E1" s="11" t="s">
        <v>5</v>
      </c>
    </row>
    <row r="2" spans="1:5" x14ac:dyDescent="0.25">
      <c r="A2" s="9">
        <v>1912</v>
      </c>
      <c r="B2" s="9">
        <v>0</v>
      </c>
      <c r="C2" s="9">
        <v>0</v>
      </c>
      <c r="D2" s="9">
        <v>0</v>
      </c>
      <c r="E2" s="10">
        <f xml:space="preserve"> SUM(Round54[[#This Row],[امتیاز نتیجه]:[امتیاز پاس گل]])</f>
        <v>0</v>
      </c>
    </row>
    <row r="3" spans="1:5" x14ac:dyDescent="0.25">
      <c r="A3" s="9">
        <v>5914</v>
      </c>
      <c r="B3" s="9">
        <v>0</v>
      </c>
      <c r="C3" s="9">
        <v>0</v>
      </c>
      <c r="D3" s="9">
        <v>0</v>
      </c>
      <c r="E3" s="10">
        <f xml:space="preserve"> SUM(Round54[[#This Row],[امتیاز نتیجه]:[امتیاز پاس گل]])</f>
        <v>0</v>
      </c>
    </row>
    <row r="4" spans="1:5" x14ac:dyDescent="0.25">
      <c r="A4" s="9">
        <v>23512</v>
      </c>
      <c r="B4" s="9">
        <v>0</v>
      </c>
      <c r="C4" s="9">
        <v>0</v>
      </c>
      <c r="D4" s="9">
        <v>0</v>
      </c>
      <c r="E4" s="10">
        <f xml:space="preserve"> SUM(Round54[[#This Row],[امتیاز نتیجه]:[امتیاز پاس گل]])</f>
        <v>0</v>
      </c>
    </row>
    <row r="5" spans="1:5" x14ac:dyDescent="0.25">
      <c r="A5" s="9">
        <v>22089</v>
      </c>
      <c r="B5" s="9">
        <v>0</v>
      </c>
      <c r="C5" s="9">
        <v>0</v>
      </c>
      <c r="D5" s="9">
        <v>0</v>
      </c>
      <c r="E5" s="10">
        <f xml:space="preserve"> SUM(Round54[[#This Row],[امتیاز نتیجه]:[امتیاز پاس گل]])</f>
        <v>0</v>
      </c>
    </row>
    <row r="6" spans="1:5" x14ac:dyDescent="0.25">
      <c r="A6" s="9">
        <v>29611</v>
      </c>
      <c r="B6" s="9">
        <v>0</v>
      </c>
      <c r="C6" s="9">
        <v>0</v>
      </c>
      <c r="D6" s="9">
        <v>0</v>
      </c>
      <c r="E6" s="10">
        <f xml:space="preserve"> SUM(Round54[[#This Row],[امتیاز نتیجه]:[امتیاز پاس گل]])</f>
        <v>0</v>
      </c>
    </row>
    <row r="7" spans="1:5" x14ac:dyDescent="0.25">
      <c r="A7" s="9">
        <v>29446</v>
      </c>
      <c r="B7" s="9">
        <v>0</v>
      </c>
      <c r="C7" s="9">
        <v>0</v>
      </c>
      <c r="D7" s="9">
        <v>0</v>
      </c>
      <c r="E7" s="8">
        <f xml:space="preserve"> SUM(Round54[[#This Row],[امتیاز نتیجه]:[امتیاز پاس گل]])</f>
        <v>0</v>
      </c>
    </row>
    <row r="8" spans="1:5" x14ac:dyDescent="0.25">
      <c r="A8" s="9">
        <v>25927</v>
      </c>
      <c r="B8" s="9">
        <v>0</v>
      </c>
      <c r="C8" s="9">
        <v>0</v>
      </c>
      <c r="D8" s="9">
        <v>0</v>
      </c>
      <c r="E8" s="8">
        <f xml:space="preserve"> SUM(Round54[[#This Row],[امتیاز نتیجه]:[امتیاز پاس گل]])</f>
        <v>0</v>
      </c>
    </row>
    <row r="9" spans="1:5" x14ac:dyDescent="0.25">
      <c r="A9" s="9">
        <v>29982</v>
      </c>
      <c r="B9" s="9">
        <v>0</v>
      </c>
      <c r="C9" s="9">
        <v>0</v>
      </c>
      <c r="D9" s="9">
        <v>0</v>
      </c>
      <c r="E9" s="8">
        <f xml:space="preserve"> SUM(Round54[[#This Row],[امتیاز نتیجه]:[امتیاز پاس گل]])</f>
        <v>0</v>
      </c>
    </row>
    <row r="10" spans="1:5" x14ac:dyDescent="0.25">
      <c r="A10" s="9">
        <v>22881</v>
      </c>
      <c r="B10" s="9">
        <v>0</v>
      </c>
      <c r="C10" s="9">
        <v>0</v>
      </c>
      <c r="D10" s="9">
        <v>0</v>
      </c>
      <c r="E10" s="8">
        <f xml:space="preserve"> SUM(Round54[[#This Row],[امتیاز نتیجه]:[امتیاز پاس گل]])</f>
        <v>0</v>
      </c>
    </row>
    <row r="11" spans="1:5" x14ac:dyDescent="0.25">
      <c r="A11" s="9">
        <v>27857</v>
      </c>
      <c r="B11" s="9">
        <v>0</v>
      </c>
      <c r="C11" s="9">
        <v>0</v>
      </c>
      <c r="D11" s="9">
        <v>0</v>
      </c>
      <c r="E11" s="8">
        <f xml:space="preserve"> SUM(Round54[[#This Row],[امتیاز نتیجه]:[امتیاز پاس گل]])</f>
        <v>0</v>
      </c>
    </row>
    <row r="12" spans="1:5" x14ac:dyDescent="0.25">
      <c r="A12" s="9">
        <v>18508</v>
      </c>
      <c r="B12" s="9">
        <v>0</v>
      </c>
      <c r="C12" s="9">
        <v>0</v>
      </c>
      <c r="D12" s="9">
        <v>0</v>
      </c>
      <c r="E12" s="8">
        <f xml:space="preserve"> SUM(Round54[[#This Row],[امتیاز نتیجه]:[امتیاز پاس گل]])</f>
        <v>0</v>
      </c>
    </row>
    <row r="13" spans="1:5" x14ac:dyDescent="0.25">
      <c r="A13" s="9">
        <v>29536</v>
      </c>
      <c r="B13" s="9">
        <v>0</v>
      </c>
      <c r="C13" s="9">
        <v>0</v>
      </c>
      <c r="D13" s="9">
        <v>0</v>
      </c>
      <c r="E13" s="8">
        <f xml:space="preserve"> SUM(Round54[[#This Row],[امتیاز نتیجه]:[امتیاز پاس گل]])</f>
        <v>0</v>
      </c>
    </row>
    <row r="14" spans="1:5" x14ac:dyDescent="0.25">
      <c r="A14" s="9">
        <v>27427</v>
      </c>
      <c r="B14" s="9">
        <v>0</v>
      </c>
      <c r="C14" s="9">
        <v>0</v>
      </c>
      <c r="D14" s="9">
        <v>0</v>
      </c>
      <c r="E14" s="8">
        <f xml:space="preserve"> SUM(Round54[[#This Row],[امتیاز نتیجه]:[امتیاز پاس گل]])</f>
        <v>0</v>
      </c>
    </row>
    <row r="15" spans="1:5" x14ac:dyDescent="0.25">
      <c r="A15" s="9">
        <v>29782</v>
      </c>
      <c r="B15" s="9">
        <v>0</v>
      </c>
      <c r="C15" s="9">
        <v>0</v>
      </c>
      <c r="D15" s="9">
        <v>0</v>
      </c>
      <c r="E15" s="8">
        <f xml:space="preserve"> SUM(Round54[[#This Row],[امتیاز نتیجه]:[امتیاز پاس گل]])</f>
        <v>0</v>
      </c>
    </row>
    <row r="16" spans="1:5" x14ac:dyDescent="0.25">
      <c r="A16" s="9">
        <v>6557</v>
      </c>
      <c r="B16" s="9">
        <v>0</v>
      </c>
      <c r="C16" s="9">
        <v>0</v>
      </c>
      <c r="D16" s="9">
        <v>0</v>
      </c>
      <c r="E16" s="8">
        <f xml:space="preserve"> SUM(Round54[[#This Row],[امتیاز نتیجه]:[امتیاز پاس گل]])</f>
        <v>0</v>
      </c>
    </row>
    <row r="17" spans="1:5" x14ac:dyDescent="0.25">
      <c r="A17" s="9">
        <v>26298</v>
      </c>
      <c r="B17" s="9">
        <v>0</v>
      </c>
      <c r="C17" s="9">
        <v>0</v>
      </c>
      <c r="D17" s="9">
        <v>0</v>
      </c>
      <c r="E17" s="8">
        <f xml:space="preserve"> SUM(Round54[[#This Row],[امتیاز نتیجه]:[امتیاز پاس گل]])</f>
        <v>0</v>
      </c>
    </row>
    <row r="18" spans="1:5" x14ac:dyDescent="0.25">
      <c r="A18" s="9">
        <v>29490</v>
      </c>
      <c r="B18" s="9">
        <v>0</v>
      </c>
      <c r="C18" s="9">
        <v>0</v>
      </c>
      <c r="D18" s="9">
        <v>0</v>
      </c>
      <c r="E18" s="8">
        <f xml:space="preserve"> SUM(Round54[[#This Row],[امتیاز نتیجه]:[امتیاز پاس گل]])</f>
        <v>0</v>
      </c>
    </row>
    <row r="19" spans="1:5" x14ac:dyDescent="0.25">
      <c r="A19" s="9">
        <v>29629</v>
      </c>
      <c r="B19" s="9">
        <v>0</v>
      </c>
      <c r="C19" s="9">
        <v>0</v>
      </c>
      <c r="D19" s="9">
        <v>0</v>
      </c>
      <c r="E19" s="8">
        <f xml:space="preserve"> SUM(Round54[[#This Row],[امتیاز نتیجه]:[امتیاز پاس گل]])</f>
        <v>0</v>
      </c>
    </row>
    <row r="20" spans="1:5" x14ac:dyDescent="0.25">
      <c r="A20" s="9">
        <v>8946</v>
      </c>
      <c r="B20" s="9">
        <v>0</v>
      </c>
      <c r="C20" s="9">
        <v>0</v>
      </c>
      <c r="D20" s="9">
        <v>0</v>
      </c>
      <c r="E20" s="8">
        <f xml:space="preserve"> SUM(Round54[[#This Row],[امتیاز نتیجه]:[امتیاز پاس گل]])</f>
        <v>0</v>
      </c>
    </row>
    <row r="21" spans="1:5" x14ac:dyDescent="0.25">
      <c r="A21" s="9" t="s">
        <v>189</v>
      </c>
      <c r="B21" s="9"/>
      <c r="C21" s="9"/>
      <c r="D21" s="9"/>
      <c r="E21" s="10">
        <f>SUBTOTAL(109,Round54[مجموع امتیاز])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0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9">
        <v>29490</v>
      </c>
      <c r="B2" s="9">
        <v>0</v>
      </c>
      <c r="C2" s="9">
        <v>0</v>
      </c>
      <c r="D2" s="9">
        <v>0</v>
      </c>
      <c r="E2" s="10">
        <f xml:space="preserve"> SUM(Round55[[#This Row],[امتیاز نتیجه]:[امتیاز پاس گل]])</f>
        <v>0</v>
      </c>
    </row>
    <row r="3" spans="1:5" x14ac:dyDescent="0.25">
      <c r="A3" s="9">
        <v>23512</v>
      </c>
      <c r="B3" s="9">
        <v>0</v>
      </c>
      <c r="C3" s="9">
        <v>0</v>
      </c>
      <c r="D3" s="9">
        <v>0</v>
      </c>
      <c r="E3" s="10">
        <f xml:space="preserve"> SUM(Round55[[#This Row],[امتیاز نتیجه]:[امتیاز پاس گل]])</f>
        <v>0</v>
      </c>
    </row>
    <row r="4" spans="1:5" x14ac:dyDescent="0.25">
      <c r="A4" s="9">
        <v>11047</v>
      </c>
      <c r="B4" s="9">
        <v>0</v>
      </c>
      <c r="C4" s="9">
        <v>0</v>
      </c>
      <c r="D4" s="9">
        <v>0</v>
      </c>
      <c r="E4" s="10">
        <f xml:space="preserve"> SUM(Round55[[#This Row],[امتیاز نتیجه]:[امتیاز پاس گل]])</f>
        <v>0</v>
      </c>
    </row>
    <row r="5" spans="1:5" x14ac:dyDescent="0.25">
      <c r="A5" s="9">
        <v>29997</v>
      </c>
      <c r="B5" s="9">
        <v>0</v>
      </c>
      <c r="C5" s="9">
        <v>0</v>
      </c>
      <c r="D5" s="9">
        <v>0</v>
      </c>
      <c r="E5" s="10">
        <f xml:space="preserve"> SUM(Round55[[#This Row],[امتیاز نتیجه]:[امتیاز پاس گل]])</f>
        <v>0</v>
      </c>
    </row>
    <row r="6" spans="1:5" x14ac:dyDescent="0.25">
      <c r="A6" s="9">
        <v>18508</v>
      </c>
      <c r="B6" s="9">
        <v>0</v>
      </c>
      <c r="C6" s="9">
        <v>0</v>
      </c>
      <c r="D6" s="9">
        <v>0</v>
      </c>
      <c r="E6" s="10">
        <f xml:space="preserve"> SUM(Round55[[#This Row],[امتیاز نتیجه]:[امتیاز پاس گل]])</f>
        <v>0</v>
      </c>
    </row>
    <row r="7" spans="1:5" x14ac:dyDescent="0.25">
      <c r="A7" s="9">
        <v>5914</v>
      </c>
      <c r="B7" s="9">
        <v>0</v>
      </c>
      <c r="C7" s="9">
        <v>0</v>
      </c>
      <c r="D7" s="9">
        <v>0</v>
      </c>
      <c r="E7" s="8">
        <f xml:space="preserve"> SUM(Round55[[#This Row],[امتیاز نتیجه]:[امتیاز پاس گل]])</f>
        <v>0</v>
      </c>
    </row>
    <row r="8" spans="1:5" x14ac:dyDescent="0.25">
      <c r="A8" s="9">
        <v>6557</v>
      </c>
      <c r="B8" s="9">
        <v>0</v>
      </c>
      <c r="C8" s="9">
        <v>0</v>
      </c>
      <c r="D8" s="9">
        <v>0</v>
      </c>
      <c r="E8" s="8">
        <f xml:space="preserve"> SUM(Round55[[#This Row],[امتیاز نتیجه]:[امتیاز پاس گل]])</f>
        <v>0</v>
      </c>
    </row>
    <row r="9" spans="1:5" x14ac:dyDescent="0.25">
      <c r="A9" s="9">
        <v>8946</v>
      </c>
      <c r="B9" s="9">
        <v>0</v>
      </c>
      <c r="C9" s="9">
        <v>0</v>
      </c>
      <c r="D9" s="9">
        <v>0</v>
      </c>
      <c r="E9" s="8">
        <f xml:space="preserve"> SUM(Round55[[#This Row],[امتیاز نتیجه]:[امتیاز پاس گل]])</f>
        <v>0</v>
      </c>
    </row>
    <row r="10" spans="1:5" x14ac:dyDescent="0.25">
      <c r="A10" s="9">
        <v>29446</v>
      </c>
      <c r="B10" s="9">
        <v>0</v>
      </c>
      <c r="C10" s="9">
        <v>0</v>
      </c>
      <c r="D10" s="9">
        <v>0</v>
      </c>
      <c r="E10" s="8">
        <f xml:space="preserve"> SUM(Round55[[#This Row],[امتیاز نتیجه]:[امتیاز پاس گل]])</f>
        <v>0</v>
      </c>
    </row>
    <row r="11" spans="1:5" x14ac:dyDescent="0.25">
      <c r="A11" s="9">
        <v>22881</v>
      </c>
      <c r="B11" s="9">
        <v>0</v>
      </c>
      <c r="C11" s="9">
        <v>0</v>
      </c>
      <c r="D11" s="9">
        <v>0</v>
      </c>
      <c r="E11" s="8">
        <f xml:space="preserve"> SUM(Round55[[#This Row],[امتیاز نتیجه]:[امتیاز پاس گل]])</f>
        <v>0</v>
      </c>
    </row>
    <row r="12" spans="1:5" x14ac:dyDescent="0.25">
      <c r="A12" s="9">
        <v>27857</v>
      </c>
      <c r="B12" s="9">
        <v>0</v>
      </c>
      <c r="C12" s="9">
        <v>0</v>
      </c>
      <c r="D12" s="9">
        <v>0</v>
      </c>
      <c r="E12" s="8">
        <f xml:space="preserve"> SUM(Round55[[#This Row],[امتیاز نتیجه]:[امتیاز پاس گل]])</f>
        <v>0</v>
      </c>
    </row>
    <row r="13" spans="1:5" x14ac:dyDescent="0.25">
      <c r="A13" s="9">
        <v>29629</v>
      </c>
      <c r="B13" s="9">
        <v>0</v>
      </c>
      <c r="C13" s="9">
        <v>0</v>
      </c>
      <c r="D13" s="9">
        <v>0</v>
      </c>
      <c r="E13" s="8">
        <f xml:space="preserve"> SUM(Round55[[#This Row],[امتیاز نتیجه]:[امتیاز پاس گل]])</f>
        <v>0</v>
      </c>
    </row>
    <row r="14" spans="1:5" x14ac:dyDescent="0.25">
      <c r="A14" s="9">
        <v>26298</v>
      </c>
      <c r="B14" s="9">
        <v>0</v>
      </c>
      <c r="C14" s="9">
        <v>0</v>
      </c>
      <c r="D14" s="9">
        <v>0</v>
      </c>
      <c r="E14" s="8">
        <f xml:space="preserve"> SUM(Round55[[#This Row],[امتیاز نتیجه]:[امتیاز پاس گل]])</f>
        <v>0</v>
      </c>
    </row>
    <row r="15" spans="1:5" x14ac:dyDescent="0.25">
      <c r="A15" s="9">
        <v>29566</v>
      </c>
      <c r="B15" s="9">
        <v>0</v>
      </c>
      <c r="C15" s="9">
        <v>0</v>
      </c>
      <c r="D15" s="9">
        <v>0</v>
      </c>
      <c r="E15" s="8">
        <f xml:space="preserve"> SUM(Round55[[#This Row],[امتیاز نتیجه]:[امتیاز پاس گل]])</f>
        <v>0</v>
      </c>
    </row>
    <row r="16" spans="1:5" x14ac:dyDescent="0.25">
      <c r="A16" s="9">
        <v>27427</v>
      </c>
      <c r="B16" s="9">
        <v>0</v>
      </c>
      <c r="C16" s="9">
        <v>0</v>
      </c>
      <c r="D16" s="9">
        <v>0</v>
      </c>
      <c r="E16" s="8">
        <f xml:space="preserve"> SUM(Round55[[#This Row],[امتیاز نتیجه]:[امتیاز پاس گل]])</f>
        <v>0</v>
      </c>
    </row>
    <row r="17" spans="1:5" x14ac:dyDescent="0.25">
      <c r="A17" s="9">
        <v>29782</v>
      </c>
      <c r="B17" s="9">
        <v>0</v>
      </c>
      <c r="C17" s="9">
        <v>0</v>
      </c>
      <c r="D17" s="9">
        <v>0</v>
      </c>
      <c r="E17" s="8">
        <f xml:space="preserve"> SUM(Round55[[#This Row],[امتیاز نتیجه]:[امتیاز پاس گل]])</f>
        <v>0</v>
      </c>
    </row>
    <row r="18" spans="1:5" x14ac:dyDescent="0.25">
      <c r="A18" s="9">
        <v>29611</v>
      </c>
      <c r="B18" s="9">
        <v>0</v>
      </c>
      <c r="C18" s="9">
        <v>0</v>
      </c>
      <c r="D18" s="9">
        <v>0</v>
      </c>
      <c r="E18" s="8">
        <f xml:space="preserve"> SUM(Round55[[#This Row],[امتیاز نتیجه]:[امتیاز پاس گل]])</f>
        <v>0</v>
      </c>
    </row>
    <row r="19" spans="1:5" x14ac:dyDescent="0.25">
      <c r="A19" s="9">
        <v>22089</v>
      </c>
      <c r="B19" s="9">
        <v>0</v>
      </c>
      <c r="C19" s="9">
        <v>0</v>
      </c>
      <c r="D19" s="9">
        <v>0</v>
      </c>
      <c r="E19" s="8">
        <f xml:space="preserve"> SUM(Round55[[#This Row],[امتیاز نتیجه]:[امتیاز پاس گل]])</f>
        <v>0</v>
      </c>
    </row>
    <row r="20" spans="1:5" x14ac:dyDescent="0.25">
      <c r="A20" s="9" t="s">
        <v>189</v>
      </c>
      <c r="B20" s="9"/>
      <c r="C20" s="9"/>
      <c r="D20" s="9"/>
      <c r="E20" s="10">
        <f>SUBTOTAL(101,Round55[مجموع امتیاز])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17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5914</v>
      </c>
      <c r="B2" s="7">
        <v>0</v>
      </c>
      <c r="C2" s="7">
        <v>1</v>
      </c>
      <c r="D2" s="7">
        <v>0</v>
      </c>
      <c r="E2" s="10">
        <f xml:space="preserve"> SUM(Round56[[#This Row],[امتیاز نتیجه]:[امتیاز پاس گل]])</f>
        <v>1</v>
      </c>
    </row>
    <row r="3" spans="1:5" x14ac:dyDescent="0.25">
      <c r="A3" s="9">
        <v>1912</v>
      </c>
      <c r="B3" s="9">
        <v>0</v>
      </c>
      <c r="C3" s="9">
        <v>1</v>
      </c>
      <c r="D3" s="9">
        <v>0</v>
      </c>
      <c r="E3" s="10">
        <f xml:space="preserve"> SUM(Round56[[#This Row],[امتیاز نتیجه]:[امتیاز پاس گل]])</f>
        <v>1</v>
      </c>
    </row>
    <row r="4" spans="1:5" x14ac:dyDescent="0.25">
      <c r="A4" s="9">
        <v>2</v>
      </c>
      <c r="B4" s="9">
        <v>0</v>
      </c>
      <c r="C4" s="9">
        <v>1</v>
      </c>
      <c r="D4" s="9">
        <v>0</v>
      </c>
      <c r="E4" s="8">
        <f xml:space="preserve"> SUM(Round56[[#This Row],[امتیاز نتیجه]:[امتیاز پاس گل]])</f>
        <v>1</v>
      </c>
    </row>
    <row r="5" spans="1:5" x14ac:dyDescent="0.25">
      <c r="A5" s="9">
        <v>29782</v>
      </c>
      <c r="B5" s="9">
        <v>0</v>
      </c>
      <c r="C5" s="9">
        <v>1</v>
      </c>
      <c r="D5" s="9">
        <v>0</v>
      </c>
      <c r="E5" s="8">
        <f xml:space="preserve"> SUM(Round56[[#This Row],[امتیاز نتیجه]:[امتیاز پاس گل]])</f>
        <v>1</v>
      </c>
    </row>
    <row r="6" spans="1:5" x14ac:dyDescent="0.25">
      <c r="A6" s="29">
        <v>29629</v>
      </c>
      <c r="B6" s="29">
        <v>0</v>
      </c>
      <c r="C6" s="29">
        <v>1</v>
      </c>
      <c r="D6" s="29">
        <v>0</v>
      </c>
      <c r="E6" s="30">
        <f xml:space="preserve"> SUM(Round56[[#This Row],[امتیاز نتیجه]:[امتیاز پاس گل]])</f>
        <v>1</v>
      </c>
    </row>
    <row r="7" spans="1:5" x14ac:dyDescent="0.25">
      <c r="A7" s="29">
        <v>8946</v>
      </c>
      <c r="B7" s="29">
        <v>0</v>
      </c>
      <c r="C7" s="29">
        <v>1</v>
      </c>
      <c r="D7" s="29">
        <v>0</v>
      </c>
      <c r="E7" s="30">
        <f xml:space="preserve"> SUM(Round56[[#This Row],[امتیاز نتیجه]:[امتیاز پاس گل]])</f>
        <v>1</v>
      </c>
    </row>
    <row r="8" spans="1:5" x14ac:dyDescent="0.25">
      <c r="A8" s="9">
        <v>29490</v>
      </c>
      <c r="B8" s="9">
        <v>0</v>
      </c>
      <c r="C8" s="9">
        <v>0</v>
      </c>
      <c r="D8" s="9">
        <v>0</v>
      </c>
      <c r="E8" s="10">
        <f xml:space="preserve"> SUM(Round56[[#This Row],[امتیاز نتیجه]:[امتیاز پاس گل]])</f>
        <v>0</v>
      </c>
    </row>
    <row r="9" spans="1:5" x14ac:dyDescent="0.25">
      <c r="A9" s="9">
        <v>6557</v>
      </c>
      <c r="B9" s="9">
        <v>0</v>
      </c>
      <c r="C9" s="9">
        <v>0</v>
      </c>
      <c r="D9" s="9">
        <v>0</v>
      </c>
      <c r="E9" s="10">
        <f xml:space="preserve"> SUM(Round56[[#This Row],[امتیاز نتیجه]:[امتیاز پاس گل]])</f>
        <v>0</v>
      </c>
    </row>
    <row r="10" spans="1:5" x14ac:dyDescent="0.25">
      <c r="A10" s="9">
        <v>29446</v>
      </c>
      <c r="B10" s="9">
        <v>0</v>
      </c>
      <c r="C10" s="9">
        <v>0</v>
      </c>
      <c r="D10" s="9">
        <v>0</v>
      </c>
      <c r="E10" s="10">
        <f xml:space="preserve"> SUM(Round56[[#This Row],[امتیاز نتیجه]:[امتیاز پاس گل]])</f>
        <v>0</v>
      </c>
    </row>
    <row r="11" spans="1:5" x14ac:dyDescent="0.25">
      <c r="A11" s="9">
        <v>22881</v>
      </c>
      <c r="B11" s="9">
        <v>0</v>
      </c>
      <c r="C11" s="9">
        <v>0</v>
      </c>
      <c r="D11" s="9">
        <v>0</v>
      </c>
      <c r="E11" s="8">
        <f xml:space="preserve"> SUM(Round56[[#This Row],[امتیاز نتیجه]:[امتیاز پاس گل]])</f>
        <v>0</v>
      </c>
    </row>
    <row r="12" spans="1:5" x14ac:dyDescent="0.25">
      <c r="A12" s="9">
        <v>27857</v>
      </c>
      <c r="B12" s="9">
        <v>0</v>
      </c>
      <c r="C12" s="9">
        <v>0</v>
      </c>
      <c r="D12" s="9">
        <v>0</v>
      </c>
      <c r="E12" s="8">
        <f xml:space="preserve"> SUM(Round56[[#This Row],[امتیاز نتیجه]:[امتیاز پاس گل]])</f>
        <v>0</v>
      </c>
    </row>
    <row r="13" spans="1:5" x14ac:dyDescent="0.25">
      <c r="A13" s="9">
        <v>29611</v>
      </c>
      <c r="B13" s="9">
        <v>0</v>
      </c>
      <c r="C13" s="9">
        <v>0</v>
      </c>
      <c r="D13" s="9">
        <v>0</v>
      </c>
      <c r="E13" s="8">
        <f xml:space="preserve"> SUM(Round56[[#This Row],[امتیاز نتیجه]:[امتیاز پاس گل]])</f>
        <v>0</v>
      </c>
    </row>
    <row r="14" spans="1:5" x14ac:dyDescent="0.25">
      <c r="A14" s="9">
        <v>18508</v>
      </c>
      <c r="B14" s="9">
        <v>0</v>
      </c>
      <c r="C14" s="9">
        <v>0</v>
      </c>
      <c r="D14" s="9">
        <v>0</v>
      </c>
      <c r="E14" s="8">
        <f xml:space="preserve"> SUM(Round56[[#This Row],[امتیاز نتیجه]:[امتیاز پاس گل]])</f>
        <v>0</v>
      </c>
    </row>
    <row r="15" spans="1:5" x14ac:dyDescent="0.25">
      <c r="A15" s="9">
        <v>26298</v>
      </c>
      <c r="B15" s="9">
        <v>0</v>
      </c>
      <c r="C15" s="9">
        <v>0</v>
      </c>
      <c r="D15" s="9">
        <v>0</v>
      </c>
      <c r="E15" s="8">
        <f xml:space="preserve"> SUM(Round56[[#This Row],[امتیاز نتیجه]:[امتیاز پاس گل]])</f>
        <v>0</v>
      </c>
    </row>
    <row r="16" spans="1:5" x14ac:dyDescent="0.25">
      <c r="A16" s="9">
        <v>27427</v>
      </c>
      <c r="B16" s="9">
        <v>0</v>
      </c>
      <c r="C16" s="9">
        <v>0</v>
      </c>
      <c r="D16" s="9">
        <v>0</v>
      </c>
      <c r="E16" s="8">
        <f xml:space="preserve"> SUM(Round56[[#This Row],[امتیاز نتیجه]:[امتیاز پاس گل]])</f>
        <v>0</v>
      </c>
    </row>
    <row r="17" spans="1:5" x14ac:dyDescent="0.25">
      <c r="A17" s="29" t="s">
        <v>189</v>
      </c>
      <c r="B17" s="29"/>
      <c r="C17" s="29"/>
      <c r="D17" s="29"/>
      <c r="E17" s="32">
        <f>SUBTOTAL(101,Round56[مجموع امتیاز])</f>
        <v>0.4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1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29490</v>
      </c>
      <c r="B2" s="7">
        <v>1</v>
      </c>
      <c r="C2" s="7">
        <v>1</v>
      </c>
      <c r="D2" s="7">
        <v>2</v>
      </c>
      <c r="E2" s="8">
        <f xml:space="preserve"> SUM(Round57[[#This Row],[امتیاز نتیجه]:[امتیاز پاس گل]])</f>
        <v>4</v>
      </c>
    </row>
    <row r="3" spans="1:5" x14ac:dyDescent="0.25">
      <c r="A3" s="9">
        <v>1912</v>
      </c>
      <c r="B3" s="9">
        <v>1</v>
      </c>
      <c r="C3" s="9">
        <v>1</v>
      </c>
      <c r="D3" s="9">
        <v>1</v>
      </c>
      <c r="E3" s="10">
        <f xml:space="preserve"> SUM(Round57[[#This Row],[امتیاز نتیجه]:[امتیاز پاس گل]])</f>
        <v>3</v>
      </c>
    </row>
    <row r="4" spans="1:5" x14ac:dyDescent="0.25">
      <c r="A4" s="9">
        <v>29446</v>
      </c>
      <c r="B4" s="9">
        <v>1</v>
      </c>
      <c r="C4" s="9">
        <v>2</v>
      </c>
      <c r="D4" s="9">
        <v>0</v>
      </c>
      <c r="E4" s="10">
        <f xml:space="preserve"> SUM(Round57[[#This Row],[امتیاز نتیجه]:[امتیاز پاس گل]])</f>
        <v>3</v>
      </c>
    </row>
    <row r="5" spans="1:5" x14ac:dyDescent="0.25">
      <c r="A5" s="9">
        <v>18508</v>
      </c>
      <c r="B5" s="9">
        <v>1</v>
      </c>
      <c r="C5" s="9">
        <v>2</v>
      </c>
      <c r="D5" s="9">
        <v>0</v>
      </c>
      <c r="E5" s="8">
        <f xml:space="preserve"> SUM(Round57[[#This Row],[امتیاز نتیجه]:[امتیاز پاس گل]])</f>
        <v>3</v>
      </c>
    </row>
    <row r="6" spans="1:5" x14ac:dyDescent="0.25">
      <c r="A6" s="9">
        <v>29611</v>
      </c>
      <c r="B6" s="9">
        <v>1</v>
      </c>
      <c r="C6" s="9">
        <v>1</v>
      </c>
      <c r="D6" s="9">
        <v>0</v>
      </c>
      <c r="E6" s="8">
        <f xml:space="preserve"> SUM(Round57[[#This Row],[امتیاز نتیجه]:[امتیاز پاس گل]])</f>
        <v>2</v>
      </c>
    </row>
    <row r="7" spans="1:5" x14ac:dyDescent="0.25">
      <c r="A7" s="9">
        <v>27427</v>
      </c>
      <c r="B7" s="9">
        <v>1</v>
      </c>
      <c r="C7" s="9">
        <v>1</v>
      </c>
      <c r="D7" s="9">
        <v>0</v>
      </c>
      <c r="E7" s="8">
        <f xml:space="preserve"> SUM(Round57[[#This Row],[امتیاز نتیجه]:[امتیاز پاس گل]])</f>
        <v>2</v>
      </c>
    </row>
    <row r="8" spans="1:5" x14ac:dyDescent="0.25">
      <c r="A8" s="9">
        <v>29782</v>
      </c>
      <c r="B8" s="9">
        <v>1</v>
      </c>
      <c r="C8" s="9">
        <v>1</v>
      </c>
      <c r="D8" s="9">
        <v>0</v>
      </c>
      <c r="E8" s="8">
        <f xml:space="preserve"> SUM(Round57[[#This Row],[امتیاز نتیجه]:[امتیاز پاس گل]])</f>
        <v>2</v>
      </c>
    </row>
    <row r="9" spans="1:5" x14ac:dyDescent="0.25">
      <c r="A9" s="9">
        <v>26298</v>
      </c>
      <c r="B9" s="9">
        <v>1</v>
      </c>
      <c r="C9" s="9">
        <v>1</v>
      </c>
      <c r="D9" s="9">
        <v>0</v>
      </c>
      <c r="E9" s="8">
        <f xml:space="preserve"> SUM(Round57[[#This Row],[امتیاز نتیجه]:[امتیاز پاس گل]])</f>
        <v>2</v>
      </c>
    </row>
    <row r="10" spans="1:5" x14ac:dyDescent="0.25">
      <c r="A10" s="9">
        <v>29724</v>
      </c>
      <c r="B10" s="9">
        <v>1</v>
      </c>
      <c r="C10" s="9">
        <v>0</v>
      </c>
      <c r="D10" s="9">
        <v>1</v>
      </c>
      <c r="E10" s="8">
        <f xml:space="preserve"> SUM(Round57[[#This Row],[امتیاز نتیجه]:[امتیاز پاس گل]])</f>
        <v>2</v>
      </c>
    </row>
    <row r="11" spans="1:5" x14ac:dyDescent="0.25">
      <c r="A11" s="9">
        <v>29490</v>
      </c>
      <c r="B11" s="9">
        <v>1</v>
      </c>
      <c r="C11" s="9">
        <v>0</v>
      </c>
      <c r="D11" s="9">
        <v>0</v>
      </c>
      <c r="E11" s="10">
        <f xml:space="preserve"> SUM(Round57[[#This Row],[امتیاز نتیجه]:[امتیاز پاس گل]])</f>
        <v>1</v>
      </c>
    </row>
    <row r="12" spans="1:5" x14ac:dyDescent="0.25">
      <c r="A12" s="9">
        <v>5914</v>
      </c>
      <c r="B12" s="9">
        <v>1</v>
      </c>
      <c r="C12" s="9">
        <v>0</v>
      </c>
      <c r="D12" s="9">
        <v>0</v>
      </c>
      <c r="E12" s="10">
        <f xml:space="preserve"> SUM(Round57[[#This Row],[امتیاز نتیجه]:[امتیاز پاس گل]])</f>
        <v>1</v>
      </c>
    </row>
    <row r="13" spans="1:5" x14ac:dyDescent="0.25">
      <c r="A13" s="9">
        <v>6557</v>
      </c>
      <c r="B13" s="9">
        <v>1</v>
      </c>
      <c r="C13" s="9">
        <v>0</v>
      </c>
      <c r="D13" s="9">
        <v>0</v>
      </c>
      <c r="E13" s="10">
        <f xml:space="preserve"> SUM(Round57[[#This Row],[امتیاز نتیجه]:[امتیاز پاس گل]])</f>
        <v>1</v>
      </c>
    </row>
    <row r="14" spans="1:5" x14ac:dyDescent="0.25">
      <c r="A14" s="9">
        <v>22881</v>
      </c>
      <c r="B14" s="9">
        <v>1</v>
      </c>
      <c r="C14" s="9">
        <v>0</v>
      </c>
      <c r="D14" s="9">
        <v>0</v>
      </c>
      <c r="E14" s="8">
        <f xml:space="preserve"> SUM(Round57[[#This Row],[امتیاز نتیجه]:[امتیاز پاس گل]])</f>
        <v>1</v>
      </c>
    </row>
    <row r="15" spans="1:5" x14ac:dyDescent="0.25">
      <c r="A15" s="9">
        <v>27857</v>
      </c>
      <c r="B15" s="9">
        <v>1</v>
      </c>
      <c r="C15" s="9">
        <v>0</v>
      </c>
      <c r="D15" s="9">
        <v>0</v>
      </c>
      <c r="E15" s="8">
        <f xml:space="preserve"> SUM(Round57[[#This Row],[امتیاز نتیجه]:[امتیاز پاس گل]])</f>
        <v>1</v>
      </c>
    </row>
    <row r="16" spans="1:5" x14ac:dyDescent="0.25">
      <c r="A16" s="9">
        <v>24786</v>
      </c>
      <c r="B16" s="9">
        <v>1</v>
      </c>
      <c r="C16" s="9">
        <v>0</v>
      </c>
      <c r="D16" s="9">
        <v>0</v>
      </c>
      <c r="E16" s="8">
        <f xml:space="preserve"> SUM(Round57[[#This Row],[امتیاز نتیجه]:[امتیاز پاس گل]])</f>
        <v>1</v>
      </c>
    </row>
    <row r="17" spans="1:5" x14ac:dyDescent="0.25">
      <c r="A17" s="9">
        <v>2</v>
      </c>
      <c r="B17" s="9">
        <v>1</v>
      </c>
      <c r="C17" s="9">
        <v>0</v>
      </c>
      <c r="D17" s="9">
        <v>0</v>
      </c>
      <c r="E17" s="8">
        <f xml:space="preserve"> SUM(Round57[[#This Row],[امتیاز نتیجه]:[امتیاز پاس گل]])</f>
        <v>1</v>
      </c>
    </row>
    <row r="18" spans="1:5" x14ac:dyDescent="0.25">
      <c r="A18" s="9">
        <v>8946</v>
      </c>
      <c r="B18" s="9">
        <v>1</v>
      </c>
      <c r="C18" s="9">
        <v>0</v>
      </c>
      <c r="D18" s="9">
        <v>0</v>
      </c>
      <c r="E18" s="8">
        <f xml:space="preserve"> SUM(Round57[[#This Row],[امتیاز نتیجه]:[امتیاز پاس گل]])</f>
        <v>1</v>
      </c>
    </row>
    <row r="19" spans="1:5" x14ac:dyDescent="0.25">
      <c r="A19" s="9">
        <v>22089</v>
      </c>
      <c r="B19" s="9">
        <v>1</v>
      </c>
      <c r="C19" s="9">
        <v>0</v>
      </c>
      <c r="D19" s="9">
        <v>0</v>
      </c>
      <c r="E19" s="8">
        <f xml:space="preserve"> SUM(Round57[[#This Row],[امتیاز نتیجه]:[امتیاز پاس گل]])</f>
        <v>1</v>
      </c>
    </row>
    <row r="20" spans="1:5" x14ac:dyDescent="0.25">
      <c r="A20" s="9">
        <v>29629</v>
      </c>
      <c r="B20" s="9">
        <v>0</v>
      </c>
      <c r="C20" s="9">
        <v>0</v>
      </c>
      <c r="D20" s="9">
        <v>0</v>
      </c>
      <c r="E20" s="8">
        <f xml:space="preserve"> SUM(Round57[[#This Row],[امتیاز نتیجه]:[امتیاز پاس گل]])</f>
        <v>0</v>
      </c>
    </row>
    <row r="21" spans="1:5" x14ac:dyDescent="0.25">
      <c r="A21" s="9" t="s">
        <v>189</v>
      </c>
      <c r="B21" s="9"/>
      <c r="C21" s="9"/>
      <c r="D21" s="9"/>
      <c r="E21" s="10" t="s">
        <v>296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16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5914</v>
      </c>
      <c r="B2" s="7">
        <v>5</v>
      </c>
      <c r="C2" s="7">
        <v>4</v>
      </c>
      <c r="D2" s="7">
        <v>1</v>
      </c>
      <c r="E2" s="8">
        <f xml:space="preserve"> SUM(Round58[[#This Row],[امتیاز نتیجه]:[امتیاز پاس گل]])</f>
        <v>10</v>
      </c>
    </row>
    <row r="3" spans="1:5" x14ac:dyDescent="0.25">
      <c r="A3" s="9">
        <v>22881</v>
      </c>
      <c r="B3" s="9">
        <v>5</v>
      </c>
      <c r="C3" s="9">
        <v>1</v>
      </c>
      <c r="D3" s="9">
        <v>0</v>
      </c>
      <c r="E3" s="10">
        <f xml:space="preserve"> SUM(Round58[[#This Row],[امتیاز نتیجه]:[امتیاز پاس گل]])</f>
        <v>6</v>
      </c>
    </row>
    <row r="4" spans="1:5" x14ac:dyDescent="0.25">
      <c r="A4" s="9">
        <v>29629</v>
      </c>
      <c r="B4" s="9">
        <v>1</v>
      </c>
      <c r="C4" s="9">
        <v>5</v>
      </c>
      <c r="D4" s="9">
        <v>0</v>
      </c>
      <c r="E4" s="8">
        <f xml:space="preserve"> SUM(Round58[[#This Row],[امتیاز نتیجه]:[امتیاز پاس گل]])</f>
        <v>6</v>
      </c>
    </row>
    <row r="5" spans="1:5" x14ac:dyDescent="0.25">
      <c r="A5" s="9">
        <v>29446</v>
      </c>
      <c r="B5" s="9">
        <v>1</v>
      </c>
      <c r="C5" s="9">
        <v>3</v>
      </c>
      <c r="D5" s="9">
        <v>0</v>
      </c>
      <c r="E5" s="10">
        <f xml:space="preserve"> SUM(Round58[[#This Row],[امتیاز نتیجه]:[امتیاز پاس گل]])</f>
        <v>4</v>
      </c>
    </row>
    <row r="6" spans="1:5" x14ac:dyDescent="0.25">
      <c r="A6" s="9">
        <v>22089</v>
      </c>
      <c r="B6" s="9">
        <v>1</v>
      </c>
      <c r="C6" s="9">
        <v>3</v>
      </c>
      <c r="D6" s="9">
        <v>0</v>
      </c>
      <c r="E6" s="8">
        <f xml:space="preserve"> SUM(Round58[[#This Row],[امتیاز نتیجه]:[امتیاز پاس گل]])</f>
        <v>4</v>
      </c>
    </row>
    <row r="7" spans="1:5" x14ac:dyDescent="0.25">
      <c r="A7" s="9">
        <v>18508</v>
      </c>
      <c r="B7" s="9">
        <v>1</v>
      </c>
      <c r="C7" s="9">
        <v>3</v>
      </c>
      <c r="D7" s="9">
        <v>0</v>
      </c>
      <c r="E7" s="8">
        <f xml:space="preserve"> SUM(Round58[[#This Row],[امتیاز نتیجه]:[امتیاز پاس گل]])</f>
        <v>4</v>
      </c>
    </row>
    <row r="8" spans="1:5" x14ac:dyDescent="0.25">
      <c r="A8" s="9">
        <v>2</v>
      </c>
      <c r="B8" s="9">
        <v>1</v>
      </c>
      <c r="C8" s="9">
        <v>3</v>
      </c>
      <c r="D8" s="9">
        <v>0</v>
      </c>
      <c r="E8" s="8">
        <f xml:space="preserve"> SUM(Round58[[#This Row],[امتیاز نتیجه]:[امتیاز پاس گل]])</f>
        <v>4</v>
      </c>
    </row>
    <row r="9" spans="1:5" x14ac:dyDescent="0.25">
      <c r="A9" s="9">
        <v>27857</v>
      </c>
      <c r="B9" s="9">
        <v>1</v>
      </c>
      <c r="C9" s="9">
        <v>3</v>
      </c>
      <c r="D9" s="9">
        <v>0</v>
      </c>
      <c r="E9" s="8">
        <f xml:space="preserve"> SUM(Round58[[#This Row],[امتیاز نتیجه]:[امتیاز پاس گل]])</f>
        <v>4</v>
      </c>
    </row>
    <row r="10" spans="1:5" x14ac:dyDescent="0.25">
      <c r="A10" s="9">
        <v>1912</v>
      </c>
      <c r="B10" s="9">
        <v>1</v>
      </c>
      <c r="C10" s="9">
        <v>2</v>
      </c>
      <c r="D10" s="9">
        <v>0</v>
      </c>
      <c r="E10" s="10">
        <f xml:space="preserve"> SUM(Round58[[#This Row],[امتیاز نتیجه]:[امتیاز پاس گل]])</f>
        <v>3</v>
      </c>
    </row>
    <row r="11" spans="1:5" x14ac:dyDescent="0.25">
      <c r="A11" s="9">
        <v>8946</v>
      </c>
      <c r="B11" s="9">
        <v>1</v>
      </c>
      <c r="C11" s="9">
        <v>2</v>
      </c>
      <c r="D11" s="9">
        <v>0</v>
      </c>
      <c r="E11" s="8">
        <f xml:space="preserve"> SUM(Round58[[#This Row],[امتیاز نتیجه]:[امتیاز پاس گل]])</f>
        <v>3</v>
      </c>
    </row>
    <row r="12" spans="1:5" x14ac:dyDescent="0.25">
      <c r="A12" s="9">
        <v>29611</v>
      </c>
      <c r="B12" s="9">
        <v>1</v>
      </c>
      <c r="C12" s="9">
        <v>1</v>
      </c>
      <c r="D12" s="9">
        <v>0</v>
      </c>
      <c r="E12" s="10">
        <f xml:space="preserve"> SUM(Round58[[#This Row],[امتیاز نتیجه]:[امتیاز پاس گل]])</f>
        <v>2</v>
      </c>
    </row>
    <row r="13" spans="1:5" x14ac:dyDescent="0.25">
      <c r="A13" s="9">
        <v>6557</v>
      </c>
      <c r="B13" s="9">
        <v>1</v>
      </c>
      <c r="C13" s="9">
        <v>0</v>
      </c>
      <c r="D13" s="9">
        <v>0</v>
      </c>
      <c r="E13" s="10">
        <f xml:space="preserve"> SUM(Round58[[#This Row],[امتیاز نتیجه]:[امتیاز پاس گل]])</f>
        <v>1</v>
      </c>
    </row>
    <row r="14" spans="1:5" x14ac:dyDescent="0.25">
      <c r="A14" s="9">
        <v>26298</v>
      </c>
      <c r="B14" s="9">
        <v>1</v>
      </c>
      <c r="C14" s="9">
        <v>0</v>
      </c>
      <c r="D14" s="9">
        <v>0</v>
      </c>
      <c r="E14" s="8">
        <f xml:space="preserve"> SUM(Round58[[#This Row],[امتیاز نتیجه]:[امتیاز پاس گل]])</f>
        <v>1</v>
      </c>
    </row>
    <row r="15" spans="1:5" x14ac:dyDescent="0.25">
      <c r="A15" s="29">
        <v>29490</v>
      </c>
      <c r="B15" s="29">
        <v>1</v>
      </c>
      <c r="C15" s="29">
        <v>2</v>
      </c>
      <c r="D15" s="29">
        <v>0</v>
      </c>
      <c r="E15" s="30">
        <f xml:space="preserve"> SUM(Round58[[#This Row],[امتیاز نتیجه]:[امتیاز پاس گل]])</f>
        <v>3</v>
      </c>
    </row>
    <row r="16" spans="1:5" x14ac:dyDescent="0.25">
      <c r="A16" s="29" t="s">
        <v>189</v>
      </c>
      <c r="B16" s="29"/>
      <c r="C16" s="29"/>
      <c r="D16" s="29"/>
      <c r="E16" s="32" t="s">
        <v>297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19663</v>
      </c>
      <c r="B2" s="7">
        <v>5</v>
      </c>
      <c r="C2" s="7">
        <v>0</v>
      </c>
      <c r="D2" s="7">
        <v>0</v>
      </c>
      <c r="E2" s="8">
        <f xml:space="preserve"> SUM(Round05[[#This Row],[امتیاز نتیجه]:[امتیاز پاس گل]])</f>
        <v>5</v>
      </c>
    </row>
    <row r="3" spans="1:5" x14ac:dyDescent="0.25">
      <c r="A3" s="9">
        <v>19415</v>
      </c>
      <c r="B3" s="9">
        <v>5</v>
      </c>
      <c r="C3" s="9">
        <v>0</v>
      </c>
      <c r="D3" s="9">
        <v>0</v>
      </c>
      <c r="E3" s="8">
        <f xml:space="preserve"> SUM(Round05[[#This Row],[امتیاز نتیجه]:[امتیاز پاس گل]])</f>
        <v>5</v>
      </c>
    </row>
    <row r="4" spans="1:5" x14ac:dyDescent="0.25">
      <c r="A4" s="9">
        <v>22503</v>
      </c>
      <c r="B4" s="9">
        <v>3</v>
      </c>
      <c r="C4" s="9">
        <v>0</v>
      </c>
      <c r="D4" s="9">
        <v>0</v>
      </c>
      <c r="E4" s="8">
        <f xml:space="preserve"> SUM(Round05[[#This Row],[امتیاز نتیجه]:[امتیاز پاس گل]])</f>
        <v>3</v>
      </c>
    </row>
    <row r="5" spans="1:5" x14ac:dyDescent="0.25">
      <c r="A5" s="9">
        <v>28965</v>
      </c>
      <c r="B5" s="9">
        <v>3</v>
      </c>
      <c r="C5" s="9">
        <v>0</v>
      </c>
      <c r="D5" s="9">
        <v>0</v>
      </c>
      <c r="E5" s="8">
        <f xml:space="preserve"> SUM(Round05[[#This Row],[امتیاز نتیجه]:[امتیاز پاس گل]])</f>
        <v>3</v>
      </c>
    </row>
    <row r="6" spans="1:5" x14ac:dyDescent="0.25">
      <c r="A6" s="9">
        <v>29610</v>
      </c>
      <c r="B6" s="9">
        <v>1</v>
      </c>
      <c r="C6" s="9">
        <v>0</v>
      </c>
      <c r="D6" s="9">
        <v>1</v>
      </c>
      <c r="E6" s="8">
        <f xml:space="preserve"> SUM(Round05[[#This Row],[امتیاز نتیجه]:[امتیاز پاس گل]])</f>
        <v>2</v>
      </c>
    </row>
    <row r="7" spans="1:5" x14ac:dyDescent="0.25">
      <c r="A7" s="9">
        <v>25396</v>
      </c>
      <c r="B7" s="9">
        <v>1</v>
      </c>
      <c r="C7" s="9">
        <v>0</v>
      </c>
      <c r="D7" s="9">
        <v>1</v>
      </c>
      <c r="E7" s="8">
        <f xml:space="preserve"> SUM(Round05[[#This Row],[امتیاز نتیجه]:[امتیاز پاس گل]])</f>
        <v>2</v>
      </c>
    </row>
    <row r="8" spans="1:5" x14ac:dyDescent="0.25">
      <c r="A8" s="9">
        <v>20722</v>
      </c>
      <c r="B8" s="9">
        <v>1</v>
      </c>
      <c r="C8" s="9">
        <v>0</v>
      </c>
      <c r="D8" s="9">
        <v>1</v>
      </c>
      <c r="E8" s="8">
        <f xml:space="preserve"> SUM(Round05[[#This Row],[امتیاز نتیجه]:[امتیاز پاس گل]])</f>
        <v>2</v>
      </c>
    </row>
    <row r="9" spans="1:5" x14ac:dyDescent="0.25">
      <c r="A9" s="9">
        <v>29446</v>
      </c>
      <c r="B9" s="9">
        <v>1</v>
      </c>
      <c r="C9" s="9">
        <v>0</v>
      </c>
      <c r="D9" s="9">
        <v>1</v>
      </c>
      <c r="E9" s="8">
        <f xml:space="preserve"> SUM(Round05[[#This Row],[امتیاز نتیجه]:[امتیاز پاس گل]])</f>
        <v>2</v>
      </c>
    </row>
    <row r="10" spans="1:5" x14ac:dyDescent="0.25">
      <c r="A10" s="9">
        <v>26027</v>
      </c>
      <c r="B10" s="9">
        <v>1</v>
      </c>
      <c r="C10" s="9">
        <v>0</v>
      </c>
      <c r="D10" s="9">
        <v>1</v>
      </c>
      <c r="E10" s="8">
        <f xml:space="preserve"> SUM(Round05[[#This Row],[امتیاز نتیجه]:[امتیاز پاس گل]])</f>
        <v>2</v>
      </c>
    </row>
    <row r="11" spans="1:5" x14ac:dyDescent="0.25">
      <c r="A11" s="9">
        <v>7408</v>
      </c>
      <c r="B11" s="9">
        <v>1</v>
      </c>
      <c r="C11" s="9">
        <v>0</v>
      </c>
      <c r="D11" s="9">
        <v>1</v>
      </c>
      <c r="E11" s="8">
        <f xml:space="preserve"> SUM(Round05[[#This Row],[امتیاز نتیجه]:[امتیاز پاس گل]])</f>
        <v>2</v>
      </c>
    </row>
    <row r="12" spans="1:5" x14ac:dyDescent="0.25">
      <c r="A12" s="9">
        <v>29560</v>
      </c>
      <c r="B12" s="9">
        <v>1</v>
      </c>
      <c r="C12" s="9">
        <v>0</v>
      </c>
      <c r="D12" s="9">
        <v>0</v>
      </c>
      <c r="E12" s="10">
        <f xml:space="preserve"> SUM(Round05[[#This Row],[امتیاز نتیجه]:[امتیاز پاس گل]])</f>
        <v>1</v>
      </c>
    </row>
    <row r="13" spans="1:5" x14ac:dyDescent="0.25">
      <c r="A13" s="9">
        <v>29630</v>
      </c>
      <c r="B13" s="9">
        <v>1</v>
      </c>
      <c r="C13" s="9">
        <v>0</v>
      </c>
      <c r="D13" s="9">
        <v>0</v>
      </c>
      <c r="E13" s="10">
        <f xml:space="preserve"> SUM(Round05[[#This Row],[امتیاز نتیجه]:[امتیاز پاس گل]])</f>
        <v>1</v>
      </c>
    </row>
    <row r="14" spans="1:5" x14ac:dyDescent="0.25">
      <c r="A14" s="9">
        <v>27427</v>
      </c>
      <c r="B14" s="9">
        <v>1</v>
      </c>
      <c r="C14" s="9">
        <v>0</v>
      </c>
      <c r="D14" s="9">
        <v>0</v>
      </c>
      <c r="E14" s="10">
        <f xml:space="preserve"> SUM(Round05[[#This Row],[امتیاز نتیجه]:[امتیاز پاس گل]])</f>
        <v>1</v>
      </c>
    </row>
    <row r="15" spans="1:5" x14ac:dyDescent="0.25">
      <c r="A15" s="9">
        <v>27285</v>
      </c>
      <c r="B15" s="9">
        <v>1</v>
      </c>
      <c r="C15" s="9">
        <v>0</v>
      </c>
      <c r="D15" s="9">
        <v>0</v>
      </c>
      <c r="E15" s="10">
        <f xml:space="preserve"> SUM(Round05[[#This Row],[امتیاز نتیجه]:[امتیاز پاس گل]])</f>
        <v>1</v>
      </c>
    </row>
    <row r="16" spans="1:5" x14ac:dyDescent="0.25">
      <c r="A16" s="9">
        <v>12882</v>
      </c>
      <c r="B16" s="9">
        <v>1</v>
      </c>
      <c r="C16" s="9">
        <v>0</v>
      </c>
      <c r="D16" s="9">
        <v>0</v>
      </c>
      <c r="E16" s="10">
        <f xml:space="preserve"> SUM(Round05[[#This Row],[امتیاز نتیجه]:[امتیاز پاس گل]])</f>
        <v>1</v>
      </c>
    </row>
    <row r="17" spans="1:5" x14ac:dyDescent="0.25">
      <c r="A17" s="9">
        <v>8142</v>
      </c>
      <c r="B17" s="9">
        <v>1</v>
      </c>
      <c r="C17" s="9">
        <v>0</v>
      </c>
      <c r="D17" s="9">
        <v>0</v>
      </c>
      <c r="E17" s="8">
        <f xml:space="preserve"> SUM(Round05[[#This Row],[امتیاز نتیجه]:[امتیاز پاس گل]])</f>
        <v>1</v>
      </c>
    </row>
    <row r="18" spans="1:5" x14ac:dyDescent="0.25">
      <c r="A18" s="9">
        <v>25250</v>
      </c>
      <c r="B18" s="9">
        <v>1</v>
      </c>
      <c r="C18" s="9">
        <v>0</v>
      </c>
      <c r="D18" s="9">
        <v>0</v>
      </c>
      <c r="E18" s="8">
        <f xml:space="preserve"> SUM(Round05[[#This Row],[امتیاز نتیجه]:[امتیاز پاس گل]])</f>
        <v>1</v>
      </c>
    </row>
    <row r="19" spans="1:5" x14ac:dyDescent="0.25">
      <c r="A19" s="9">
        <v>13355</v>
      </c>
      <c r="B19" s="9">
        <v>1</v>
      </c>
      <c r="C19" s="9">
        <v>0</v>
      </c>
      <c r="D19" s="9">
        <v>0</v>
      </c>
      <c r="E19" s="8">
        <f xml:space="preserve"> SUM(Round05[[#This Row],[امتیاز نتیجه]:[امتیاز پاس گل]])</f>
        <v>1</v>
      </c>
    </row>
    <row r="20" spans="1:5" x14ac:dyDescent="0.25">
      <c r="A20" s="9">
        <v>29543</v>
      </c>
      <c r="B20" s="9">
        <v>1</v>
      </c>
      <c r="C20" s="9">
        <v>0</v>
      </c>
      <c r="D20" s="9">
        <v>0</v>
      </c>
      <c r="E20" s="8">
        <f xml:space="preserve"> SUM(Round05[[#This Row],[امتیاز نتیجه]:[امتیاز پاس گل]])</f>
        <v>1</v>
      </c>
    </row>
    <row r="21" spans="1:5" x14ac:dyDescent="0.25">
      <c r="A21" s="9">
        <v>29594</v>
      </c>
      <c r="B21" s="9">
        <v>1</v>
      </c>
      <c r="C21" s="9">
        <v>0</v>
      </c>
      <c r="D21" s="9">
        <v>0</v>
      </c>
      <c r="E21" s="8">
        <f xml:space="preserve"> SUM(Round05[[#This Row],[امتیاز نتیجه]:[امتیاز پاس گل]])</f>
        <v>1</v>
      </c>
    </row>
    <row r="22" spans="1:5" x14ac:dyDescent="0.25">
      <c r="A22" s="9">
        <v>5914</v>
      </c>
      <c r="B22" s="9">
        <v>1</v>
      </c>
      <c r="C22" s="9">
        <v>0</v>
      </c>
      <c r="D22" s="9">
        <v>0</v>
      </c>
      <c r="E22" s="8">
        <f xml:space="preserve"> SUM(Round05[[#This Row],[امتیاز نتیجه]:[امتیاز پاس گل]])</f>
        <v>1</v>
      </c>
    </row>
    <row r="23" spans="1:5" x14ac:dyDescent="0.25">
      <c r="A23" s="9">
        <v>22464</v>
      </c>
      <c r="B23" s="9">
        <v>1</v>
      </c>
      <c r="C23" s="9">
        <v>0</v>
      </c>
      <c r="D23" s="9">
        <v>0</v>
      </c>
      <c r="E23" s="8">
        <f xml:space="preserve"> SUM(Round05[[#This Row],[امتیاز نتیجه]:[امتیاز پاس گل]])</f>
        <v>1</v>
      </c>
    </row>
    <row r="24" spans="1:5" x14ac:dyDescent="0.25">
      <c r="A24" s="9">
        <v>29536</v>
      </c>
      <c r="B24" s="9">
        <v>1</v>
      </c>
      <c r="C24" s="9">
        <v>0</v>
      </c>
      <c r="D24" s="9">
        <v>0</v>
      </c>
      <c r="E24" s="8">
        <f xml:space="preserve"> SUM(Round05[[#This Row],[امتیاز نتیجه]:[امتیاز پاس گل]])</f>
        <v>1</v>
      </c>
    </row>
    <row r="25" spans="1:5" x14ac:dyDescent="0.25">
      <c r="A25" s="9">
        <v>6557</v>
      </c>
      <c r="B25" s="9">
        <v>1</v>
      </c>
      <c r="C25" s="9">
        <v>0</v>
      </c>
      <c r="D25" s="9">
        <v>0</v>
      </c>
      <c r="E25" s="8">
        <f xml:space="preserve"> SUM(Round05[[#This Row],[امتیاز نتیجه]:[امتیاز پاس گل]])</f>
        <v>1</v>
      </c>
    </row>
    <row r="26" spans="1:5" x14ac:dyDescent="0.25">
      <c r="A26" s="9">
        <v>29631</v>
      </c>
      <c r="B26" s="9">
        <v>1</v>
      </c>
      <c r="C26" s="9">
        <v>0</v>
      </c>
      <c r="D26" s="9">
        <v>0</v>
      </c>
      <c r="E26" s="8">
        <f xml:space="preserve"> SUM(Round05[[#This Row],[امتیاز نتیجه]:[امتیاز پاس گل]])</f>
        <v>1</v>
      </c>
    </row>
    <row r="27" spans="1:5" x14ac:dyDescent="0.25">
      <c r="A27" s="9">
        <v>29231</v>
      </c>
      <c r="B27" s="9">
        <v>1</v>
      </c>
      <c r="C27" s="9">
        <v>0</v>
      </c>
      <c r="D27" s="9">
        <v>0</v>
      </c>
      <c r="E27" s="8">
        <f xml:space="preserve"> SUM(Round05[[#This Row],[امتیاز نتیجه]:[امتیاز پاس گل]])</f>
        <v>1</v>
      </c>
    </row>
    <row r="28" spans="1:5" x14ac:dyDescent="0.25">
      <c r="A28" s="9">
        <v>26883</v>
      </c>
      <c r="B28" s="9">
        <v>1</v>
      </c>
      <c r="C28" s="9">
        <v>0</v>
      </c>
      <c r="D28" s="9">
        <v>0</v>
      </c>
      <c r="E28" s="8">
        <f xml:space="preserve"> SUM(Round05[[#This Row],[امتیاز نتیجه]:[امتیاز پاس گل]])</f>
        <v>1</v>
      </c>
    </row>
    <row r="29" spans="1:5" x14ac:dyDescent="0.25">
      <c r="A29" s="9">
        <v>29632</v>
      </c>
      <c r="B29" s="9">
        <v>1</v>
      </c>
      <c r="C29" s="9">
        <v>0</v>
      </c>
      <c r="D29" s="9">
        <v>0</v>
      </c>
      <c r="E29" s="8">
        <f xml:space="preserve"> SUM(Round05[[#This Row],[امتیاز نتیجه]:[امتیاز پاس گل]])</f>
        <v>1</v>
      </c>
    </row>
    <row r="30" spans="1:5" x14ac:dyDescent="0.25">
      <c r="A30" s="9">
        <v>29611</v>
      </c>
      <c r="B30" s="9">
        <v>1</v>
      </c>
      <c r="C30" s="9">
        <v>0</v>
      </c>
      <c r="D30" s="9">
        <v>0</v>
      </c>
      <c r="E30" s="8">
        <f xml:space="preserve"> SUM(Round05[[#This Row],[امتیاز نتیجه]:[امتیاز پاس گل]])</f>
        <v>1</v>
      </c>
    </row>
    <row r="31" spans="1:5" x14ac:dyDescent="0.25">
      <c r="A31" s="9">
        <v>28789</v>
      </c>
      <c r="B31" s="9">
        <v>1</v>
      </c>
      <c r="C31" s="9">
        <v>0</v>
      </c>
      <c r="D31" s="9">
        <v>0</v>
      </c>
      <c r="E31" s="8">
        <f xml:space="preserve"> SUM(Round05[[#This Row],[امتیاز نتیجه]:[امتیاز پاس گل]])</f>
        <v>1</v>
      </c>
    </row>
    <row r="32" spans="1:5" x14ac:dyDescent="0.25">
      <c r="A32" s="9">
        <v>20031</v>
      </c>
      <c r="B32" s="9">
        <v>1</v>
      </c>
      <c r="C32" s="9">
        <v>0</v>
      </c>
      <c r="D32" s="9">
        <v>0</v>
      </c>
      <c r="E32" s="8">
        <f xml:space="preserve"> SUM(Round05[[#This Row],[امتیاز نتیجه]:[امتیاز پاس گل]])</f>
        <v>1</v>
      </c>
    </row>
    <row r="33" spans="1:5" x14ac:dyDescent="0.25">
      <c r="A33" s="9">
        <v>22089</v>
      </c>
      <c r="B33" s="9">
        <v>1</v>
      </c>
      <c r="C33" s="9">
        <v>0</v>
      </c>
      <c r="D33" s="9">
        <v>0</v>
      </c>
      <c r="E33" s="8">
        <f xml:space="preserve"> SUM(Round05[[#This Row],[امتیاز نتیجه]:[امتیاز پاس گل]])</f>
        <v>1</v>
      </c>
    </row>
    <row r="34" spans="1:5" x14ac:dyDescent="0.25">
      <c r="A34" s="9">
        <v>2</v>
      </c>
      <c r="B34" s="9">
        <v>1</v>
      </c>
      <c r="C34" s="9">
        <v>0</v>
      </c>
      <c r="D34" s="9">
        <v>0</v>
      </c>
      <c r="E34" s="8">
        <f xml:space="preserve"> SUM(Round05[[#This Row],[امتیاز نتیجه]:[امتیاز پاس گل]])</f>
        <v>1</v>
      </c>
    </row>
    <row r="35" spans="1:5" x14ac:dyDescent="0.25">
      <c r="A35" s="9">
        <v>10926</v>
      </c>
      <c r="B35" s="9">
        <v>1</v>
      </c>
      <c r="C35" s="9">
        <v>0</v>
      </c>
      <c r="D35" s="9">
        <v>0</v>
      </c>
      <c r="E35" s="8">
        <f xml:space="preserve"> SUM(Round05[[#This Row],[امتیاز نتیجه]:[امتیاز پاس گل]])</f>
        <v>1</v>
      </c>
    </row>
    <row r="36" spans="1:5" x14ac:dyDescent="0.25">
      <c r="A36" s="9">
        <v>29640</v>
      </c>
      <c r="B36" s="9">
        <v>1</v>
      </c>
      <c r="C36" s="9">
        <v>0</v>
      </c>
      <c r="D36" s="9">
        <v>0</v>
      </c>
      <c r="E36" s="8">
        <f xml:space="preserve"> SUM(Round05[[#This Row],[امتیاز نتیجه]:[امتیاز پاس گل]])</f>
        <v>1</v>
      </c>
    </row>
    <row r="37" spans="1:5" x14ac:dyDescent="0.25">
      <c r="A37" s="9">
        <v>29542</v>
      </c>
      <c r="B37" s="9">
        <v>1</v>
      </c>
      <c r="C37" s="9">
        <v>0</v>
      </c>
      <c r="D37" s="9">
        <v>0</v>
      </c>
      <c r="E37" s="8">
        <f xml:space="preserve"> SUM(Round05[[#This Row],[امتیاز نتیجه]:[امتیاز پاس گل]])</f>
        <v>1</v>
      </c>
    </row>
    <row r="38" spans="1:5" x14ac:dyDescent="0.25">
      <c r="A38" s="9">
        <v>27369</v>
      </c>
      <c r="B38" s="9">
        <v>1</v>
      </c>
      <c r="C38" s="9">
        <v>0</v>
      </c>
      <c r="D38" s="9">
        <v>0</v>
      </c>
      <c r="E38" s="8">
        <f xml:space="preserve"> SUM(Round05[[#This Row],[امتیاز نتیجه]:[امتیاز پاس گل]])</f>
        <v>1</v>
      </c>
    </row>
    <row r="39" spans="1:5" x14ac:dyDescent="0.25">
      <c r="A39" s="9">
        <v>19364</v>
      </c>
      <c r="B39" s="9">
        <v>1</v>
      </c>
      <c r="C39" s="9">
        <v>0</v>
      </c>
      <c r="D39" s="9">
        <v>0</v>
      </c>
      <c r="E39" s="8">
        <f xml:space="preserve"> SUM(Round05[[#This Row],[امتیاز نتیجه]:[امتیاز پاس گل]])</f>
        <v>1</v>
      </c>
    </row>
    <row r="40" spans="1:5" x14ac:dyDescent="0.25">
      <c r="A40" s="9">
        <v>7448</v>
      </c>
      <c r="B40" s="9">
        <v>1</v>
      </c>
      <c r="C40" s="9">
        <v>0</v>
      </c>
      <c r="D40" s="9">
        <v>0</v>
      </c>
      <c r="E40" s="8">
        <f xml:space="preserve"> SUM(Round05[[#This Row],[امتیاز نتیجه]:[امتیاز پاس گل]])</f>
        <v>1</v>
      </c>
    </row>
    <row r="41" spans="1:5" x14ac:dyDescent="0.25">
      <c r="A41" s="9">
        <v>27092</v>
      </c>
      <c r="B41" s="9">
        <v>1</v>
      </c>
      <c r="C41" s="9">
        <v>0</v>
      </c>
      <c r="D41" s="9">
        <v>0</v>
      </c>
      <c r="E41" s="8">
        <f xml:space="preserve"> SUM(Round05[[#This Row],[امتیاز نتیجه]:[امتیاز پاس گل]])</f>
        <v>1</v>
      </c>
    </row>
    <row r="42" spans="1:5" x14ac:dyDescent="0.25">
      <c r="A42" s="9">
        <v>29328</v>
      </c>
      <c r="B42" s="9">
        <v>1</v>
      </c>
      <c r="C42" s="9">
        <v>0</v>
      </c>
      <c r="D42" s="9">
        <v>0</v>
      </c>
      <c r="E42" s="8">
        <f xml:space="preserve"> SUM(Round05[[#This Row],[امتیاز نتیجه]:[امتیاز پاس گل]])</f>
        <v>1</v>
      </c>
    </row>
    <row r="43" spans="1:5" x14ac:dyDescent="0.25">
      <c r="A43" s="9">
        <v>27857</v>
      </c>
      <c r="B43" s="9">
        <v>1</v>
      </c>
      <c r="C43" s="9">
        <v>0</v>
      </c>
      <c r="D43" s="9">
        <v>0</v>
      </c>
      <c r="E43" s="8">
        <f xml:space="preserve"> SUM(Round05[[#This Row],[امتیاز نتیجه]:[امتیاز پاس گل]])</f>
        <v>1</v>
      </c>
    </row>
    <row r="44" spans="1:5" x14ac:dyDescent="0.25">
      <c r="A44" s="9">
        <v>18508</v>
      </c>
      <c r="B44" s="9">
        <v>1</v>
      </c>
      <c r="C44" s="9">
        <v>0</v>
      </c>
      <c r="D44" s="9">
        <v>0</v>
      </c>
      <c r="E44" s="8">
        <f xml:space="preserve"> SUM(Round05[[#This Row],[امتیاز نتیجه]:[امتیاز پاس گل]])</f>
        <v>1</v>
      </c>
    </row>
    <row r="45" spans="1:5" x14ac:dyDescent="0.25">
      <c r="A45" s="9">
        <v>26298</v>
      </c>
      <c r="B45" s="9">
        <v>1</v>
      </c>
      <c r="C45" s="9">
        <v>0</v>
      </c>
      <c r="D45" s="9">
        <v>0</v>
      </c>
      <c r="E45" s="8">
        <f xml:space="preserve"> SUM(Round05[[#This Row],[امتیاز نتیجه]:[امتیاز پاس گل]])</f>
        <v>1</v>
      </c>
    </row>
    <row r="46" spans="1:5" x14ac:dyDescent="0.25">
      <c r="A46" s="9">
        <v>29490</v>
      </c>
      <c r="B46" s="9">
        <v>1</v>
      </c>
      <c r="C46" s="9">
        <v>0</v>
      </c>
      <c r="D46" s="9">
        <v>0</v>
      </c>
      <c r="E46" s="8">
        <f xml:space="preserve"> SUM(Round05[[#This Row],[امتیاز نتیجه]:[امتیاز پاس گل]])</f>
        <v>1</v>
      </c>
    </row>
    <row r="47" spans="1:5" x14ac:dyDescent="0.25">
      <c r="A47" s="9">
        <v>24450</v>
      </c>
      <c r="B47" s="9">
        <v>1</v>
      </c>
      <c r="C47" s="9">
        <v>0</v>
      </c>
      <c r="D47" s="9">
        <v>0</v>
      </c>
      <c r="E47" s="8">
        <f xml:space="preserve"> SUM(Round05[[#This Row],[امتیاز نتیجه]:[امتیاز پاس گل]])</f>
        <v>1</v>
      </c>
    </row>
    <row r="48" spans="1:5" x14ac:dyDescent="0.25">
      <c r="A48" s="9">
        <v>29489</v>
      </c>
      <c r="B48" s="9">
        <v>1</v>
      </c>
      <c r="C48" s="9">
        <v>0</v>
      </c>
      <c r="D48" s="9">
        <v>0</v>
      </c>
      <c r="E48" s="8">
        <f xml:space="preserve"> SUM(Round05[[#This Row],[امتیاز نتیجه]:[امتیاز پاس گل]])</f>
        <v>1</v>
      </c>
    </row>
    <row r="49" spans="1:5" x14ac:dyDescent="0.25">
      <c r="A49" s="9">
        <v>29063</v>
      </c>
      <c r="B49" s="9">
        <v>1</v>
      </c>
      <c r="C49" s="9">
        <v>0</v>
      </c>
      <c r="D49" s="9">
        <v>0</v>
      </c>
      <c r="E49" s="8">
        <f xml:space="preserve"> SUM(Round05[[#This Row],[امتیاز نتیجه]:[امتیاز پاس گل]])</f>
        <v>1</v>
      </c>
    </row>
    <row r="50" spans="1:5" x14ac:dyDescent="0.25">
      <c r="A50" s="9">
        <v>21822</v>
      </c>
      <c r="B50" s="9">
        <v>1</v>
      </c>
      <c r="C50" s="9">
        <v>0</v>
      </c>
      <c r="D50" s="9">
        <v>0</v>
      </c>
      <c r="E50" s="8">
        <f xml:space="preserve"> SUM(Round05[[#This Row],[امتیاز نتیجه]:[امتیاز پاس گل]])</f>
        <v>1</v>
      </c>
    </row>
    <row r="51" spans="1:5" x14ac:dyDescent="0.25">
      <c r="A51" s="9">
        <v>5464</v>
      </c>
      <c r="B51" s="9">
        <v>1</v>
      </c>
      <c r="C51" s="9">
        <v>0</v>
      </c>
      <c r="D51" s="9">
        <v>0</v>
      </c>
      <c r="E51" s="8">
        <f xml:space="preserve"> SUM(Round05[[#This Row],[امتیاز نتیجه]:[امتیاز پاس گل]])</f>
        <v>1</v>
      </c>
    </row>
    <row r="52" spans="1:5" x14ac:dyDescent="0.25">
      <c r="A52" s="9">
        <v>26482</v>
      </c>
      <c r="B52" s="9">
        <v>1</v>
      </c>
      <c r="C52" s="9">
        <v>0</v>
      </c>
      <c r="D52" s="9">
        <v>0</v>
      </c>
      <c r="E52" s="8">
        <f xml:space="preserve"> SUM(Round05[[#This Row],[امتیاز نتیجه]:[امتیاز پاس گل]])</f>
        <v>1</v>
      </c>
    </row>
    <row r="53" spans="1:5" x14ac:dyDescent="0.25">
      <c r="A53" s="9">
        <v>29466</v>
      </c>
      <c r="B53" s="9">
        <v>1</v>
      </c>
      <c r="C53" s="9">
        <v>0</v>
      </c>
      <c r="D53" s="9">
        <v>0</v>
      </c>
      <c r="E53" s="8">
        <f xml:space="preserve"> SUM(Round05[[#This Row],[امتیاز نتیجه]:[امتیاز پاس گل]])</f>
        <v>1</v>
      </c>
    </row>
    <row r="54" spans="1:5" x14ac:dyDescent="0.25">
      <c r="A54" s="9">
        <v>8946</v>
      </c>
      <c r="B54" s="9">
        <v>1</v>
      </c>
      <c r="C54" s="9">
        <v>0</v>
      </c>
      <c r="D54" s="9">
        <v>0</v>
      </c>
      <c r="E54" s="8">
        <f xml:space="preserve"> SUM(Round05[[#This Row],[امتیاز نتیجه]:[امتیاز پاس گل]])</f>
        <v>1</v>
      </c>
    </row>
    <row r="55" spans="1:5" x14ac:dyDescent="0.25">
      <c r="A55" s="9">
        <v>20270</v>
      </c>
      <c r="B55" s="9">
        <v>1</v>
      </c>
      <c r="C55" s="9">
        <v>0</v>
      </c>
      <c r="D55" s="9">
        <v>0</v>
      </c>
      <c r="E55" s="8">
        <f xml:space="preserve"> SUM(Round05[[#This Row],[امتیاز نتیجه]:[امتیاز پاس گل]])</f>
        <v>1</v>
      </c>
    </row>
    <row r="56" spans="1:5" x14ac:dyDescent="0.25">
      <c r="A56" s="9">
        <v>29566</v>
      </c>
      <c r="B56" s="9">
        <v>1</v>
      </c>
      <c r="C56" s="9">
        <v>0</v>
      </c>
      <c r="D56" s="9">
        <v>0</v>
      </c>
      <c r="E56" s="8">
        <f xml:space="preserve"> SUM(Round05[[#This Row],[امتیاز نتیجه]:[امتیاز پاس گل]])</f>
        <v>1</v>
      </c>
    </row>
    <row r="57" spans="1:5" x14ac:dyDescent="0.25">
      <c r="A57" s="9">
        <v>29641</v>
      </c>
      <c r="B57" s="9">
        <v>1</v>
      </c>
      <c r="C57" s="9">
        <v>0</v>
      </c>
      <c r="D57" s="9">
        <v>0</v>
      </c>
      <c r="E57" s="8">
        <f xml:space="preserve"> SUM(Round05[[#This Row],[امتیاز نتیجه]:[امتیاز پاس گل]])</f>
        <v>1</v>
      </c>
    </row>
    <row r="58" spans="1:5" x14ac:dyDescent="0.25">
      <c r="A58" s="9">
        <v>29629</v>
      </c>
      <c r="B58" s="9">
        <v>1</v>
      </c>
      <c r="C58" s="9">
        <v>0</v>
      </c>
      <c r="D58" s="9">
        <v>0</v>
      </c>
      <c r="E58" s="8">
        <f xml:space="preserve"> SUM(Round05[[#This Row],[امتیاز نتیجه]:[امتیاز پاس گل]])</f>
        <v>1</v>
      </c>
    </row>
    <row r="59" spans="1:5" x14ac:dyDescent="0.25">
      <c r="A59" s="9">
        <v>216</v>
      </c>
      <c r="B59" s="9">
        <v>1</v>
      </c>
      <c r="C59" s="9">
        <v>0</v>
      </c>
      <c r="D59" s="9">
        <v>0</v>
      </c>
      <c r="E59" s="8">
        <f xml:space="preserve"> SUM(Round05[[#This Row],[امتیاز نتیجه]:[امتیاز پاس گل]])</f>
        <v>1</v>
      </c>
    </row>
    <row r="60" spans="1:5" x14ac:dyDescent="0.25">
      <c r="A60" s="9">
        <v>23377</v>
      </c>
      <c r="B60" s="9">
        <v>1</v>
      </c>
      <c r="C60" s="9">
        <v>0</v>
      </c>
      <c r="D60" s="9">
        <v>0</v>
      </c>
      <c r="E60" s="8">
        <f xml:space="preserve"> SUM(Round05[[#This Row],[امتیاز نتیجه]:[امتیاز پاس گل]])</f>
        <v>1</v>
      </c>
    </row>
    <row r="61" spans="1:5" x14ac:dyDescent="0.25">
      <c r="A61" s="9">
        <v>29570</v>
      </c>
      <c r="B61" s="9">
        <v>1</v>
      </c>
      <c r="C61" s="9">
        <v>0</v>
      </c>
      <c r="D61" s="9">
        <v>0</v>
      </c>
      <c r="E61" s="8">
        <f xml:space="preserve"> SUM(Round05[[#This Row],[امتیاز نتیجه]:[امتیاز پاس گل]])</f>
        <v>1</v>
      </c>
    </row>
    <row r="62" spans="1:5" x14ac:dyDescent="0.25">
      <c r="A62" s="9">
        <v>28535</v>
      </c>
      <c r="B62" s="9">
        <v>1</v>
      </c>
      <c r="C62" s="9">
        <v>0</v>
      </c>
      <c r="D62" s="9">
        <v>0</v>
      </c>
      <c r="E62" s="8">
        <f xml:space="preserve"> SUM(Round05[[#This Row],[امتیاز نتیجه]:[امتیاز پاس گل]])</f>
        <v>1</v>
      </c>
    </row>
    <row r="63" spans="1:5" x14ac:dyDescent="0.25">
      <c r="A63" s="9">
        <v>27054</v>
      </c>
      <c r="B63" s="9">
        <v>1</v>
      </c>
      <c r="C63" s="9">
        <v>0</v>
      </c>
      <c r="D63" s="9">
        <v>0</v>
      </c>
      <c r="E63" s="8">
        <f xml:space="preserve"> SUM(Round05[[#This Row],[امتیاز نتیجه]:[امتیاز پاس گل]])</f>
        <v>1</v>
      </c>
    </row>
    <row r="64" spans="1:5" x14ac:dyDescent="0.25">
      <c r="A64" s="9">
        <v>13267</v>
      </c>
      <c r="B64" s="9">
        <v>1</v>
      </c>
      <c r="C64" s="9">
        <v>0</v>
      </c>
      <c r="D64" s="9">
        <v>0</v>
      </c>
      <c r="E64" s="8">
        <f xml:space="preserve"> SUM(Round05[[#This Row],[امتیاز نتیجه]:[امتیاز پاس گل]])</f>
        <v>1</v>
      </c>
    </row>
    <row r="65" spans="1:5" x14ac:dyDescent="0.25">
      <c r="A65" s="9">
        <v>29654</v>
      </c>
      <c r="B65" s="9">
        <v>1</v>
      </c>
      <c r="C65" s="9">
        <v>0</v>
      </c>
      <c r="D65" s="9">
        <v>0</v>
      </c>
      <c r="E65" s="8">
        <f xml:space="preserve"> SUM(Round05[[#This Row],[امتیاز نتیجه]:[امتیاز پاس گل]])</f>
        <v>1</v>
      </c>
    </row>
    <row r="66" spans="1:5" x14ac:dyDescent="0.25">
      <c r="A66" s="9">
        <v>29571</v>
      </c>
      <c r="B66" s="9">
        <v>1</v>
      </c>
      <c r="C66" s="9">
        <v>0</v>
      </c>
      <c r="D66" s="9">
        <v>0</v>
      </c>
      <c r="E66" s="8">
        <f xml:space="preserve"> SUM(Round05[[#This Row],[امتیاز نتیجه]:[امتیاز پاس گل]])</f>
        <v>1</v>
      </c>
    </row>
    <row r="67" spans="1:5" x14ac:dyDescent="0.25">
      <c r="A67" s="9">
        <v>12823</v>
      </c>
      <c r="B67" s="9">
        <v>1</v>
      </c>
      <c r="C67" s="9">
        <v>0</v>
      </c>
      <c r="D67" s="9">
        <v>0</v>
      </c>
      <c r="E67" s="8">
        <f xml:space="preserve"> SUM(Round05[[#This Row],[امتیاز نتیجه]:[امتیاز پاس گل]])</f>
        <v>1</v>
      </c>
    </row>
    <row r="68" spans="1:5" x14ac:dyDescent="0.25">
      <c r="A68" s="9">
        <v>25927</v>
      </c>
      <c r="B68" s="9">
        <v>1</v>
      </c>
      <c r="C68" s="9">
        <v>0</v>
      </c>
      <c r="D68" s="9">
        <v>0</v>
      </c>
      <c r="E68" s="8">
        <f xml:space="preserve"> SUM(Round05[[#This Row],[امتیاز نتیجه]:[امتیاز پاس گل]])</f>
        <v>1</v>
      </c>
    </row>
    <row r="69" spans="1:5" x14ac:dyDescent="0.25">
      <c r="A69" s="9">
        <v>3564</v>
      </c>
      <c r="B69" s="9">
        <v>1</v>
      </c>
      <c r="C69" s="9">
        <v>0</v>
      </c>
      <c r="D69" s="9">
        <v>0</v>
      </c>
      <c r="E69" s="8">
        <f xml:space="preserve"> SUM(Round05[[#This Row],[امتیاز نتیجه]:[امتیاز پاس گل]])</f>
        <v>1</v>
      </c>
    </row>
    <row r="70" spans="1:5" x14ac:dyDescent="0.25">
      <c r="A70" s="9">
        <v>29577</v>
      </c>
      <c r="B70" s="9">
        <v>1</v>
      </c>
      <c r="C70" s="9">
        <v>0</v>
      </c>
      <c r="D70" s="9">
        <v>0</v>
      </c>
      <c r="E70" s="8">
        <f xml:space="preserve"> SUM(Round05[[#This Row],[امتیاز نتیجه]:[امتیاز پاس گل]])</f>
        <v>1</v>
      </c>
    </row>
    <row r="71" spans="1:5" x14ac:dyDescent="0.25">
      <c r="A71" s="9">
        <v>29593</v>
      </c>
      <c r="B71" s="9">
        <v>1</v>
      </c>
      <c r="C71" s="9">
        <v>0</v>
      </c>
      <c r="D71" s="9">
        <v>0</v>
      </c>
      <c r="E71" s="8">
        <f xml:space="preserve"> SUM(Round05[[#This Row],[امتیاز نتیجه]:[امتیاز پاس گل]])</f>
        <v>1</v>
      </c>
    </row>
    <row r="72" spans="1:5" x14ac:dyDescent="0.25">
      <c r="A72" s="9">
        <v>17142</v>
      </c>
      <c r="B72" s="9">
        <v>1</v>
      </c>
      <c r="C72" s="9">
        <v>0</v>
      </c>
      <c r="D72" s="9">
        <v>0</v>
      </c>
      <c r="E72" s="8">
        <f xml:space="preserve"> SUM(Round05[[#This Row],[امتیاز نتیجه]:[امتیاز پاس گل]])</f>
        <v>1</v>
      </c>
    </row>
    <row r="73" spans="1:5" x14ac:dyDescent="0.25">
      <c r="A73" s="9">
        <v>24294</v>
      </c>
      <c r="B73" s="9">
        <v>1</v>
      </c>
      <c r="C73" s="9">
        <v>0</v>
      </c>
      <c r="D73" s="9">
        <v>0</v>
      </c>
      <c r="E73" s="8">
        <f xml:space="preserve"> SUM(Round05[[#This Row],[امتیاز نتیجه]:[امتیاز پاس گل]])</f>
        <v>1</v>
      </c>
    </row>
    <row r="74" spans="1:5" x14ac:dyDescent="0.25">
      <c r="A74" s="9">
        <v>18300</v>
      </c>
      <c r="B74" s="9">
        <v>1</v>
      </c>
      <c r="C74" s="9">
        <v>0</v>
      </c>
      <c r="D74" s="9">
        <v>0</v>
      </c>
      <c r="E74" s="8">
        <f xml:space="preserve"> SUM(Round05[[#This Row],[امتیاز نتیجه]:[امتیاز پاس گل]])</f>
        <v>1</v>
      </c>
    </row>
    <row r="75" spans="1:5" x14ac:dyDescent="0.25">
      <c r="A75" s="9">
        <v>29586</v>
      </c>
      <c r="B75" s="9">
        <v>1</v>
      </c>
      <c r="C75" s="9">
        <v>0</v>
      </c>
      <c r="D75" s="9">
        <v>0</v>
      </c>
      <c r="E75" s="8">
        <f xml:space="preserve"> SUM(Round05[[#This Row],[امتیاز نتیجه]:[امتیاز پاس گل]])</f>
        <v>1</v>
      </c>
    </row>
    <row r="76" spans="1:5" x14ac:dyDescent="0.25">
      <c r="A76" s="9">
        <v>24697</v>
      </c>
      <c r="B76" s="9">
        <v>1</v>
      </c>
      <c r="C76" s="9">
        <v>0</v>
      </c>
      <c r="D76" s="9">
        <v>0</v>
      </c>
      <c r="E76" s="8">
        <f xml:space="preserve"> SUM(Round05[[#This Row],[امتیاز نتیجه]:[امتیاز پاس گل]])</f>
        <v>1</v>
      </c>
    </row>
    <row r="77" spans="1:5" ht="22.5" thickBot="1" x14ac:dyDescent="0.3">
      <c r="A77" s="9">
        <v>11685</v>
      </c>
      <c r="B77" s="9">
        <v>1</v>
      </c>
      <c r="C77" s="9">
        <v>0</v>
      </c>
      <c r="D77" s="9">
        <v>0</v>
      </c>
      <c r="E77" s="8">
        <f xml:space="preserve"> SUM(Round05[[#This Row],[امتیاز نتیجه]:[امتیاز پاس گل]])</f>
        <v>1</v>
      </c>
    </row>
    <row r="78" spans="1:5" ht="22.5" thickTop="1" x14ac:dyDescent="0.25">
      <c r="A78" s="14" t="s">
        <v>189</v>
      </c>
      <c r="B78" s="15"/>
      <c r="C78" s="15"/>
      <c r="D78" s="15"/>
      <c r="E78" s="13">
        <f>SUBTOTAL(101,Round05[مجموع امتیاز])</f>
        <v>1.236842105263158</v>
      </c>
    </row>
  </sheetData>
  <conditionalFormatting sqref="A3">
    <cfRule type="duplicateValues" dxfId="8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19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8946</v>
      </c>
      <c r="B2" s="7">
        <v>5</v>
      </c>
      <c r="C2" s="7">
        <v>0</v>
      </c>
      <c r="D2" s="7">
        <v>1</v>
      </c>
      <c r="E2" s="8">
        <f xml:space="preserve"> SUM(Round59[[#This Row],[امتیاز نتیجه]:[امتیاز پاس گل]])</f>
        <v>6</v>
      </c>
    </row>
    <row r="3" spans="1:5" x14ac:dyDescent="0.25">
      <c r="A3" s="9">
        <v>29611</v>
      </c>
      <c r="B3" s="9">
        <v>1</v>
      </c>
      <c r="C3" s="9">
        <v>1</v>
      </c>
      <c r="D3" s="9">
        <v>2</v>
      </c>
      <c r="E3" s="10">
        <f xml:space="preserve"> SUM(Round59[[#This Row],[امتیاز نتیجه]:[امتیاز پاس گل]])</f>
        <v>4</v>
      </c>
    </row>
    <row r="4" spans="1:5" x14ac:dyDescent="0.25">
      <c r="A4" s="9">
        <v>5914</v>
      </c>
      <c r="B4" s="9">
        <v>1</v>
      </c>
      <c r="C4" s="9">
        <v>1</v>
      </c>
      <c r="D4" s="9">
        <v>2</v>
      </c>
      <c r="E4" s="10">
        <f xml:space="preserve"> SUM(Round59[[#This Row],[امتیاز نتیجه]:[امتیاز پاس گل]])</f>
        <v>4</v>
      </c>
    </row>
    <row r="5" spans="1:5" x14ac:dyDescent="0.25">
      <c r="A5" s="9">
        <v>6557</v>
      </c>
      <c r="B5" s="9">
        <v>1</v>
      </c>
      <c r="C5" s="9">
        <v>1</v>
      </c>
      <c r="D5" s="9">
        <v>2</v>
      </c>
      <c r="E5" s="8">
        <f xml:space="preserve"> SUM(Round59[[#This Row],[امتیاز نتیجه]:[امتیاز پاس گل]])</f>
        <v>4</v>
      </c>
    </row>
    <row r="6" spans="1:5" x14ac:dyDescent="0.25">
      <c r="A6" s="9">
        <v>29629</v>
      </c>
      <c r="B6" s="9">
        <v>1</v>
      </c>
      <c r="C6" s="9">
        <v>1</v>
      </c>
      <c r="D6" s="9">
        <v>2</v>
      </c>
      <c r="E6" s="8">
        <f xml:space="preserve"> SUM(Round59[[#This Row],[امتیاز نتیجه]:[امتیاز پاس گل]])</f>
        <v>4</v>
      </c>
    </row>
    <row r="7" spans="1:5" x14ac:dyDescent="0.25">
      <c r="A7" s="9">
        <v>29490</v>
      </c>
      <c r="B7" s="9">
        <v>1</v>
      </c>
      <c r="C7" s="9">
        <v>1</v>
      </c>
      <c r="D7" s="9">
        <v>1</v>
      </c>
      <c r="E7" s="10">
        <f xml:space="preserve"> SUM(Round59[[#This Row],[امتیاز نتیجه]:[امتیاز پاس گل]])</f>
        <v>3</v>
      </c>
    </row>
    <row r="8" spans="1:5" x14ac:dyDescent="0.25">
      <c r="A8" s="9">
        <v>1912</v>
      </c>
      <c r="B8" s="9">
        <v>1</v>
      </c>
      <c r="C8" s="9">
        <v>1</v>
      </c>
      <c r="D8" s="9">
        <v>1</v>
      </c>
      <c r="E8" s="10">
        <f xml:space="preserve"> SUM(Round59[[#This Row],[امتیاز نتیجه]:[امتیاز پاس گل]])</f>
        <v>3</v>
      </c>
    </row>
    <row r="9" spans="1:5" x14ac:dyDescent="0.25">
      <c r="A9" s="9">
        <v>22881</v>
      </c>
      <c r="B9" s="9">
        <v>1</v>
      </c>
      <c r="C9" s="9">
        <v>1</v>
      </c>
      <c r="D9" s="9">
        <v>1</v>
      </c>
      <c r="E9" s="8">
        <f xml:space="preserve"> SUM(Round59[[#This Row],[امتیاز نتیجه]:[امتیاز پاس گل]])</f>
        <v>3</v>
      </c>
    </row>
    <row r="10" spans="1:5" x14ac:dyDescent="0.25">
      <c r="A10" s="9">
        <v>27427</v>
      </c>
      <c r="B10" s="9">
        <v>1</v>
      </c>
      <c r="C10" s="9">
        <v>0</v>
      </c>
      <c r="D10" s="9">
        <v>2</v>
      </c>
      <c r="E10" s="8">
        <f xml:space="preserve"> SUM(Round59[[#This Row],[امتیاز نتیجه]:[امتیاز پاس گل]])</f>
        <v>3</v>
      </c>
    </row>
    <row r="11" spans="1:5" x14ac:dyDescent="0.25">
      <c r="A11" s="9">
        <v>27857</v>
      </c>
      <c r="B11" s="9">
        <v>1</v>
      </c>
      <c r="C11" s="9">
        <v>1</v>
      </c>
      <c r="D11" s="9">
        <v>1</v>
      </c>
      <c r="E11" s="8">
        <f xml:space="preserve"> SUM(Round59[[#This Row],[امتیاز نتیجه]:[امتیاز پاس گل]])</f>
        <v>3</v>
      </c>
    </row>
    <row r="12" spans="1:5" x14ac:dyDescent="0.25">
      <c r="A12" s="9">
        <v>30043</v>
      </c>
      <c r="B12" s="9">
        <v>1</v>
      </c>
      <c r="C12" s="9">
        <v>1</v>
      </c>
      <c r="D12" s="9">
        <v>1</v>
      </c>
      <c r="E12" s="8">
        <f xml:space="preserve"> SUM(Round59[[#This Row],[امتیاز نتیجه]:[امتیاز پاس گل]])</f>
        <v>3</v>
      </c>
    </row>
    <row r="13" spans="1:5" x14ac:dyDescent="0.25">
      <c r="A13" s="9">
        <v>29446</v>
      </c>
      <c r="B13" s="9">
        <v>2</v>
      </c>
      <c r="C13" s="9">
        <v>1</v>
      </c>
      <c r="D13" s="9">
        <v>0</v>
      </c>
      <c r="E13" s="8">
        <f xml:space="preserve"> SUM(Round59[[#This Row],[امتیاز نتیجه]:[امتیاز پاس گل]])</f>
        <v>3</v>
      </c>
    </row>
    <row r="14" spans="1:5" x14ac:dyDescent="0.25">
      <c r="A14" s="9">
        <v>30062</v>
      </c>
      <c r="B14" s="9">
        <v>1</v>
      </c>
      <c r="C14" s="9">
        <v>1</v>
      </c>
      <c r="D14" s="9">
        <v>0</v>
      </c>
      <c r="E14" s="8">
        <f xml:space="preserve"> SUM(Round59[[#This Row],[امتیاز نتیجه]:[امتیاز پاس گل]])</f>
        <v>2</v>
      </c>
    </row>
    <row r="15" spans="1:5" x14ac:dyDescent="0.25">
      <c r="A15" s="9">
        <v>18508</v>
      </c>
      <c r="B15" s="9">
        <v>1</v>
      </c>
      <c r="C15" s="9">
        <v>0</v>
      </c>
      <c r="D15" s="9">
        <v>1</v>
      </c>
      <c r="E15" s="8">
        <f xml:space="preserve"> SUM(Round59[[#This Row],[امتیاز نتیجه]:[امتیاز پاس گل]])</f>
        <v>2</v>
      </c>
    </row>
    <row r="16" spans="1:5" x14ac:dyDescent="0.25">
      <c r="A16" s="9">
        <v>26298</v>
      </c>
      <c r="B16" s="9">
        <v>1</v>
      </c>
      <c r="C16" s="9">
        <v>0</v>
      </c>
      <c r="D16" s="9">
        <v>1</v>
      </c>
      <c r="E16" s="8">
        <f xml:space="preserve"> SUM(Round59[[#This Row],[امتیاز نتیجه]:[امتیاز پاس گل]])</f>
        <v>2</v>
      </c>
    </row>
    <row r="17" spans="1:5" x14ac:dyDescent="0.25">
      <c r="A17" s="9">
        <v>29782</v>
      </c>
      <c r="B17" s="9">
        <v>1</v>
      </c>
      <c r="C17" s="9">
        <v>0</v>
      </c>
      <c r="D17" s="9">
        <v>1</v>
      </c>
      <c r="E17" s="8">
        <f xml:space="preserve"> SUM(Round59[[#This Row],[امتیاز نتیجه]:[امتیاز پاس گل]])</f>
        <v>2</v>
      </c>
    </row>
    <row r="18" spans="1:5" x14ac:dyDescent="0.25">
      <c r="A18" s="9">
        <v>30063</v>
      </c>
      <c r="B18" s="9">
        <v>1</v>
      </c>
      <c r="C18" s="9">
        <v>0</v>
      </c>
      <c r="D18" s="9">
        <v>0</v>
      </c>
      <c r="E18" s="10">
        <f xml:space="preserve"> SUM(Round59[[#This Row],[امتیاز نتیجه]:[امتیاز پاس گل]])</f>
        <v>1</v>
      </c>
    </row>
    <row r="19" spans="1:5" x14ac:dyDescent="0.25">
      <c r="A19" s="29" t="s">
        <v>189</v>
      </c>
      <c r="B19" s="29"/>
      <c r="C19" s="29"/>
      <c r="D19" s="29"/>
      <c r="E19" s="32" t="s">
        <v>291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0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29675</v>
      </c>
      <c r="B2" s="7">
        <v>1</v>
      </c>
      <c r="C2" s="7">
        <v>3</v>
      </c>
      <c r="D2" s="7">
        <v>2</v>
      </c>
      <c r="E2" s="8">
        <f xml:space="preserve"> SUM(Round60[[#This Row],[امتیاز نتیجه]:[امتیاز پاس گل]])</f>
        <v>6</v>
      </c>
    </row>
    <row r="3" spans="1:5" x14ac:dyDescent="0.25">
      <c r="A3" s="9">
        <v>22881</v>
      </c>
      <c r="B3" s="9">
        <v>1</v>
      </c>
      <c r="C3" s="9">
        <v>3</v>
      </c>
      <c r="D3" s="9">
        <v>1</v>
      </c>
      <c r="E3" s="8">
        <f xml:space="preserve"> SUM(Round60[[#This Row],[امتیاز نتیجه]:[امتیاز پاس گل]])</f>
        <v>5</v>
      </c>
    </row>
    <row r="4" spans="1:5" x14ac:dyDescent="0.25">
      <c r="A4" s="9">
        <v>29629</v>
      </c>
      <c r="B4" s="9">
        <v>1</v>
      </c>
      <c r="C4" s="9">
        <v>3</v>
      </c>
      <c r="D4" s="9">
        <v>1</v>
      </c>
      <c r="E4" s="8">
        <f xml:space="preserve"> SUM(Round60[[#This Row],[امتیاز نتیجه]:[امتیاز پاس گل]])</f>
        <v>5</v>
      </c>
    </row>
    <row r="5" spans="1:5" x14ac:dyDescent="0.25">
      <c r="A5" s="9">
        <v>29490</v>
      </c>
      <c r="B5" s="9">
        <v>1</v>
      </c>
      <c r="C5" s="9">
        <v>2</v>
      </c>
      <c r="D5" s="9">
        <v>1</v>
      </c>
      <c r="E5" s="10">
        <f xml:space="preserve"> SUM(Round60[[#This Row],[امتیاز نتیجه]:[امتیاز پاس گل]])</f>
        <v>4</v>
      </c>
    </row>
    <row r="6" spans="1:5" x14ac:dyDescent="0.25">
      <c r="A6" s="9">
        <v>5914</v>
      </c>
      <c r="B6" s="9">
        <v>1</v>
      </c>
      <c r="C6" s="9">
        <v>2</v>
      </c>
      <c r="D6" s="9">
        <v>1</v>
      </c>
      <c r="E6" s="8">
        <f xml:space="preserve"> SUM(Round60[[#This Row],[امتیاز نتیجه]:[امتیاز پاس گل]])</f>
        <v>4</v>
      </c>
    </row>
    <row r="7" spans="1:5" x14ac:dyDescent="0.25">
      <c r="A7" s="9">
        <v>8946</v>
      </c>
      <c r="B7" s="9">
        <v>1</v>
      </c>
      <c r="C7" s="9">
        <v>2</v>
      </c>
      <c r="D7" s="9">
        <v>1</v>
      </c>
      <c r="E7" s="8">
        <f xml:space="preserve"> SUM(Round60[[#This Row],[امتیاز نتیجه]:[امتیاز پاس گل]])</f>
        <v>4</v>
      </c>
    </row>
    <row r="8" spans="1:5" x14ac:dyDescent="0.25">
      <c r="A8" s="9">
        <v>29446</v>
      </c>
      <c r="B8" s="9">
        <v>1</v>
      </c>
      <c r="C8" s="9">
        <v>2</v>
      </c>
      <c r="D8" s="9">
        <v>1</v>
      </c>
      <c r="E8" s="8">
        <f xml:space="preserve"> SUM(Round60[[#This Row],[امتیاز نتیجه]:[امتیاز پاس گل]])</f>
        <v>4</v>
      </c>
    </row>
    <row r="9" spans="1:5" x14ac:dyDescent="0.25">
      <c r="A9" s="9">
        <v>22089</v>
      </c>
      <c r="B9" s="9">
        <v>1</v>
      </c>
      <c r="C9" s="9">
        <v>2</v>
      </c>
      <c r="D9" s="9">
        <v>0</v>
      </c>
      <c r="E9" s="10">
        <f xml:space="preserve"> SUM(Round60[[#This Row],[امتیاز نتیجه]:[امتیاز پاس گل]])</f>
        <v>3</v>
      </c>
    </row>
    <row r="10" spans="1:5" x14ac:dyDescent="0.25">
      <c r="A10" s="9">
        <v>6557</v>
      </c>
      <c r="B10" s="9">
        <v>1</v>
      </c>
      <c r="C10" s="9">
        <v>1</v>
      </c>
      <c r="D10" s="9">
        <v>1</v>
      </c>
      <c r="E10" s="10">
        <f xml:space="preserve"> SUM(Round60[[#This Row],[امتیاز نتیجه]:[امتیاز پاس گل]])</f>
        <v>3</v>
      </c>
    </row>
    <row r="11" spans="1:5" x14ac:dyDescent="0.25">
      <c r="A11" s="9">
        <v>29611</v>
      </c>
      <c r="B11" s="9">
        <v>1</v>
      </c>
      <c r="C11" s="9">
        <v>1</v>
      </c>
      <c r="D11" s="9">
        <v>1</v>
      </c>
      <c r="E11" s="8">
        <f xml:space="preserve"> SUM(Round60[[#This Row],[امتیاز نتیجه]:[امتیاز پاس گل]])</f>
        <v>3</v>
      </c>
    </row>
    <row r="12" spans="1:5" x14ac:dyDescent="0.25">
      <c r="A12" s="9">
        <v>30043</v>
      </c>
      <c r="B12" s="9">
        <v>1</v>
      </c>
      <c r="C12" s="9">
        <v>2</v>
      </c>
      <c r="D12" s="9">
        <v>0</v>
      </c>
      <c r="E12" s="8">
        <f xml:space="preserve"> SUM(Round60[[#This Row],[امتیاز نتیجه]:[امتیاز پاس گل]])</f>
        <v>3</v>
      </c>
    </row>
    <row r="13" spans="1:5" x14ac:dyDescent="0.25">
      <c r="A13" s="9">
        <v>26298</v>
      </c>
      <c r="B13" s="9">
        <v>1</v>
      </c>
      <c r="C13" s="9">
        <v>1</v>
      </c>
      <c r="D13" s="9">
        <v>1</v>
      </c>
      <c r="E13" s="8">
        <f xml:space="preserve"> SUM(Round60[[#This Row],[امتیاز نتیجه]:[امتیاز پاس گل]])</f>
        <v>3</v>
      </c>
    </row>
    <row r="14" spans="1:5" x14ac:dyDescent="0.25">
      <c r="A14" s="9">
        <v>29782</v>
      </c>
      <c r="B14" s="9">
        <v>1</v>
      </c>
      <c r="C14" s="9">
        <v>1</v>
      </c>
      <c r="D14" s="9">
        <v>1</v>
      </c>
      <c r="E14" s="8">
        <f xml:space="preserve"> SUM(Round60[[#This Row],[امتیاز نتیجه]:[امتیاز پاس گل]])</f>
        <v>3</v>
      </c>
    </row>
    <row r="15" spans="1:5" x14ac:dyDescent="0.25">
      <c r="A15" s="9">
        <v>18508</v>
      </c>
      <c r="B15" s="9">
        <v>1</v>
      </c>
      <c r="C15" s="9">
        <v>0</v>
      </c>
      <c r="D15" s="9">
        <v>1</v>
      </c>
      <c r="E15" s="10">
        <f xml:space="preserve"> SUM(Round60[[#This Row],[امتیاز نتیجه]:[امتیاز پاس گل]])</f>
        <v>2</v>
      </c>
    </row>
    <row r="16" spans="1:5" x14ac:dyDescent="0.25">
      <c r="A16" s="9">
        <v>12451</v>
      </c>
      <c r="B16" s="9">
        <v>1</v>
      </c>
      <c r="C16" s="9">
        <v>1</v>
      </c>
      <c r="D16" s="9">
        <v>0</v>
      </c>
      <c r="E16" s="8">
        <f xml:space="preserve"> SUM(Round60[[#This Row],[امتیاز نتیجه]:[امتیاز پاس گل]])</f>
        <v>2</v>
      </c>
    </row>
    <row r="17" spans="1:5" x14ac:dyDescent="0.25">
      <c r="A17" s="9">
        <v>1912</v>
      </c>
      <c r="B17" s="9">
        <v>1</v>
      </c>
      <c r="C17" s="9">
        <v>0</v>
      </c>
      <c r="D17" s="9">
        <v>0</v>
      </c>
      <c r="E17" s="10">
        <f xml:space="preserve"> SUM(Round60[[#This Row],[امتیاز نتیجه]:[امتیاز پاس گل]])</f>
        <v>1</v>
      </c>
    </row>
    <row r="18" spans="1:5" x14ac:dyDescent="0.25">
      <c r="A18" s="9">
        <v>27857</v>
      </c>
      <c r="B18" s="9">
        <v>1</v>
      </c>
      <c r="C18" s="9">
        <v>0</v>
      </c>
      <c r="D18" s="9">
        <v>0</v>
      </c>
      <c r="E18" s="8">
        <f xml:space="preserve"> SUM(Round60[[#This Row],[امتیاز نتیجه]:[امتیاز پاس گل]])</f>
        <v>1</v>
      </c>
    </row>
    <row r="19" spans="1:5" x14ac:dyDescent="0.25">
      <c r="A19" s="9">
        <v>27427</v>
      </c>
      <c r="B19" s="9">
        <v>1</v>
      </c>
      <c r="C19" s="9">
        <v>0</v>
      </c>
      <c r="D19" s="9">
        <v>0</v>
      </c>
      <c r="E19" s="8">
        <f xml:space="preserve"> SUM(Round60[[#This Row],[امتیاز نتیجه]:[امتیاز پاس گل]])</f>
        <v>1</v>
      </c>
    </row>
    <row r="20" spans="1:5" x14ac:dyDescent="0.25">
      <c r="A20" s="9" t="s">
        <v>189</v>
      </c>
      <c r="B20" s="9"/>
      <c r="C20" s="9"/>
      <c r="D20" s="9"/>
      <c r="E20" s="10" t="s">
        <v>298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19"/>
  <sheetViews>
    <sheetView rightToLeft="1" workbookViewId="0">
      <selection activeCell="B15" sqref="B15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29611</v>
      </c>
      <c r="B2" s="7">
        <v>5</v>
      </c>
      <c r="C2" s="7">
        <v>3</v>
      </c>
      <c r="D2" s="7">
        <v>1</v>
      </c>
      <c r="E2" s="10">
        <f xml:space="preserve"> SUM(Round61[[#This Row],[امتیاز نتیجه]:[امتیاز پاس گل]])</f>
        <v>9</v>
      </c>
    </row>
    <row r="3" spans="1:5" x14ac:dyDescent="0.25">
      <c r="A3" s="9">
        <v>11047</v>
      </c>
      <c r="B3" s="9">
        <v>5</v>
      </c>
      <c r="C3" s="9">
        <v>2</v>
      </c>
      <c r="D3" s="9">
        <v>1</v>
      </c>
      <c r="E3" s="8">
        <f xml:space="preserve"> SUM(Round61[[#This Row],[امتیاز نتیجه]:[امتیاز پاس گل]])</f>
        <v>8</v>
      </c>
    </row>
    <row r="4" spans="1:5" x14ac:dyDescent="0.25">
      <c r="A4" s="9">
        <v>30085</v>
      </c>
      <c r="B4" s="9">
        <v>5</v>
      </c>
      <c r="C4" s="9">
        <v>1</v>
      </c>
      <c r="D4" s="9">
        <v>1</v>
      </c>
      <c r="E4" s="8">
        <f xml:space="preserve"> SUM(Round61[[#This Row],[امتیاز نتیجه]:[امتیاز پاس گل]])</f>
        <v>7</v>
      </c>
    </row>
    <row r="5" spans="1:5" x14ac:dyDescent="0.25">
      <c r="A5" s="9">
        <v>18508</v>
      </c>
      <c r="B5" s="9">
        <v>5</v>
      </c>
      <c r="C5" s="9">
        <v>2</v>
      </c>
      <c r="D5" s="9">
        <v>0</v>
      </c>
      <c r="E5" s="8">
        <f xml:space="preserve"> SUM(Round61[[#This Row],[امتیاز نتیجه]:[امتیاز پاس گل]])</f>
        <v>7</v>
      </c>
    </row>
    <row r="6" spans="1:5" x14ac:dyDescent="0.25">
      <c r="A6" s="9">
        <v>29782</v>
      </c>
      <c r="B6" s="9">
        <v>5</v>
      </c>
      <c r="C6" s="9">
        <v>2</v>
      </c>
      <c r="D6" s="9">
        <v>0</v>
      </c>
      <c r="E6" s="8">
        <f xml:space="preserve"> SUM(Round61[[#This Row],[امتیاز نتیجه]:[امتیاز پاس گل]])</f>
        <v>7</v>
      </c>
    </row>
    <row r="7" spans="1:5" x14ac:dyDescent="0.25">
      <c r="A7" s="9">
        <v>1912</v>
      </c>
      <c r="B7" s="9">
        <v>5</v>
      </c>
      <c r="C7" s="9">
        <v>1</v>
      </c>
      <c r="D7" s="9">
        <v>0</v>
      </c>
      <c r="E7" s="10">
        <f xml:space="preserve"> SUM(Round61[[#This Row],[امتیاز نتیجه]:[امتیاز پاس گل]])</f>
        <v>6</v>
      </c>
    </row>
    <row r="8" spans="1:5" x14ac:dyDescent="0.25">
      <c r="A8" s="9">
        <v>5914</v>
      </c>
      <c r="B8" s="9">
        <v>3</v>
      </c>
      <c r="C8" s="9">
        <v>3</v>
      </c>
      <c r="D8" s="9">
        <v>0</v>
      </c>
      <c r="E8" s="8">
        <f xml:space="preserve"> SUM(Round61[[#This Row],[امتیاز نتیجه]:[امتیاز پاس گل]])</f>
        <v>6</v>
      </c>
    </row>
    <row r="9" spans="1:5" x14ac:dyDescent="0.25">
      <c r="A9" s="9">
        <v>26298</v>
      </c>
      <c r="B9" s="9">
        <v>5</v>
      </c>
      <c r="C9" s="9">
        <v>1</v>
      </c>
      <c r="D9" s="9">
        <v>0</v>
      </c>
      <c r="E9" s="8">
        <f xml:space="preserve"> SUM(Round61[[#This Row],[امتیاز نتیجه]:[امتیاز پاس گل]])</f>
        <v>6</v>
      </c>
    </row>
    <row r="10" spans="1:5" x14ac:dyDescent="0.25">
      <c r="A10" s="9">
        <v>27857</v>
      </c>
      <c r="B10" s="9">
        <v>1</v>
      </c>
      <c r="C10" s="9">
        <v>2</v>
      </c>
      <c r="D10" s="9">
        <v>1</v>
      </c>
      <c r="E10" s="10">
        <f xml:space="preserve"> SUM(Round61[[#This Row],[امتیاز نتیجه]:[امتیاز پاس گل]])</f>
        <v>4</v>
      </c>
    </row>
    <row r="11" spans="1:5" x14ac:dyDescent="0.25">
      <c r="A11" s="9">
        <v>29446</v>
      </c>
      <c r="B11" s="9">
        <v>1</v>
      </c>
      <c r="C11" s="9">
        <v>3</v>
      </c>
      <c r="D11" s="9">
        <v>0</v>
      </c>
      <c r="E11" s="8">
        <f xml:space="preserve"> SUM(Round61[[#This Row],[امتیاز نتیجه]:[امتیاز پاس گل]])</f>
        <v>4</v>
      </c>
    </row>
    <row r="12" spans="1:5" x14ac:dyDescent="0.25">
      <c r="A12" s="9">
        <v>22881</v>
      </c>
      <c r="B12" s="9">
        <v>1</v>
      </c>
      <c r="C12" s="9">
        <v>1</v>
      </c>
      <c r="D12" s="9">
        <v>1</v>
      </c>
      <c r="E12" s="10">
        <f xml:space="preserve"> SUM(Round61[[#This Row],[امتیاز نتیجه]:[امتیاز پاس گل]])</f>
        <v>3</v>
      </c>
    </row>
    <row r="13" spans="1:5" x14ac:dyDescent="0.25">
      <c r="A13" s="9">
        <v>8946</v>
      </c>
      <c r="B13" s="9">
        <v>1</v>
      </c>
      <c r="C13" s="9">
        <v>1</v>
      </c>
      <c r="D13" s="9">
        <v>1</v>
      </c>
      <c r="E13" s="8">
        <f xml:space="preserve"> SUM(Round61[[#This Row],[امتیاز نتیجه]:[امتیاز پاس گل]])</f>
        <v>3</v>
      </c>
    </row>
    <row r="14" spans="1:5" x14ac:dyDescent="0.25">
      <c r="A14" s="17">
        <v>29490</v>
      </c>
      <c r="B14" s="17">
        <v>1</v>
      </c>
      <c r="C14" s="17">
        <v>1</v>
      </c>
      <c r="D14" s="17">
        <v>0</v>
      </c>
      <c r="E14" s="8">
        <f xml:space="preserve"> SUM(Round61[[#This Row],[امتیاز نتیجه]:[امتیاز پاس گل]])</f>
        <v>2</v>
      </c>
    </row>
    <row r="15" spans="1:5" x14ac:dyDescent="0.25">
      <c r="A15" s="9">
        <v>17142</v>
      </c>
      <c r="B15" s="9">
        <v>1</v>
      </c>
      <c r="C15" s="9">
        <v>1</v>
      </c>
      <c r="D15" s="9">
        <v>0</v>
      </c>
      <c r="E15" s="10">
        <f xml:space="preserve"> SUM(Round61[[#This Row],[امتیاز نتیجه]:[امتیاز پاس گل]])</f>
        <v>2</v>
      </c>
    </row>
    <row r="16" spans="1:5" x14ac:dyDescent="0.25">
      <c r="A16" s="9">
        <v>2</v>
      </c>
      <c r="B16" s="9">
        <v>1</v>
      </c>
      <c r="C16" s="9">
        <v>1</v>
      </c>
      <c r="D16" s="9">
        <v>0</v>
      </c>
      <c r="E16" s="8">
        <f xml:space="preserve"> SUM(Round61[[#This Row],[امتیاز نتیجه]:[امتیاز پاس گل]])</f>
        <v>2</v>
      </c>
    </row>
    <row r="17" spans="1:5" x14ac:dyDescent="0.25">
      <c r="A17" s="9">
        <v>27427</v>
      </c>
      <c r="B17" s="9">
        <v>1</v>
      </c>
      <c r="C17" s="9">
        <v>0</v>
      </c>
      <c r="D17" s="9">
        <v>0</v>
      </c>
      <c r="E17" s="8">
        <f xml:space="preserve"> SUM(Round61[[#This Row],[امتیاز نتیجه]:[امتیاز پاس گل]])</f>
        <v>1</v>
      </c>
    </row>
    <row r="18" spans="1:5" x14ac:dyDescent="0.25">
      <c r="A18" s="9">
        <v>29629</v>
      </c>
      <c r="B18" s="9">
        <v>0</v>
      </c>
      <c r="C18" s="9">
        <v>0</v>
      </c>
      <c r="D18" s="9">
        <v>0</v>
      </c>
      <c r="E18" s="8">
        <f xml:space="preserve"> SUM(Round61[[#This Row],[امتیاز نتیجه]:[امتیاز پاس گل]])</f>
        <v>0</v>
      </c>
    </row>
    <row r="19" spans="1:5" x14ac:dyDescent="0.25">
      <c r="A19" s="29" t="s">
        <v>189</v>
      </c>
      <c r="B19" s="29"/>
      <c r="C19" s="29"/>
      <c r="D19" s="29"/>
      <c r="E19" s="32" t="s">
        <v>301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0"/>
  <sheetViews>
    <sheetView rightToLeft="1" workbookViewId="0">
      <selection activeCell="B2" sqref="B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27427</v>
      </c>
      <c r="B2" s="7">
        <v>5</v>
      </c>
      <c r="C2" s="7">
        <v>0</v>
      </c>
      <c r="D2" s="7">
        <v>1</v>
      </c>
      <c r="E2" s="8">
        <f xml:space="preserve"> SUM(Round62[[#This Row],[امتیاز نتیجه]:[امتیاز پاس گل]])</f>
        <v>6</v>
      </c>
    </row>
    <row r="3" spans="1:5" x14ac:dyDescent="0.25">
      <c r="A3" s="9">
        <v>22089</v>
      </c>
      <c r="B3" s="9">
        <v>5</v>
      </c>
      <c r="C3" s="9">
        <v>0</v>
      </c>
      <c r="D3" s="9">
        <v>0</v>
      </c>
      <c r="E3" s="8">
        <f xml:space="preserve"> SUM(Round62[[#This Row],[امتیاز نتیجه]:[امتیاز پاس گل]])</f>
        <v>5</v>
      </c>
    </row>
    <row r="4" spans="1:5" x14ac:dyDescent="0.25">
      <c r="A4" s="9">
        <v>22881</v>
      </c>
      <c r="B4" s="9">
        <v>3</v>
      </c>
      <c r="C4" s="9">
        <v>0</v>
      </c>
      <c r="D4" s="9">
        <v>1</v>
      </c>
      <c r="E4" s="8">
        <f xml:space="preserve"> SUM(Round62[[#This Row],[امتیاز نتیجه]:[امتیاز پاس گل]])</f>
        <v>4</v>
      </c>
    </row>
    <row r="5" spans="1:5" x14ac:dyDescent="0.25">
      <c r="A5" s="9">
        <v>29611</v>
      </c>
      <c r="B5" s="9">
        <v>3</v>
      </c>
      <c r="C5" s="9">
        <v>0</v>
      </c>
      <c r="D5" s="9">
        <v>1</v>
      </c>
      <c r="E5" s="10">
        <f xml:space="preserve"> SUM(Round62[[#This Row],[امتیاز نتیجه]:[امتیاز پاس گل]])</f>
        <v>4</v>
      </c>
    </row>
    <row r="6" spans="1:5" x14ac:dyDescent="0.25">
      <c r="A6" s="9">
        <v>27857</v>
      </c>
      <c r="B6" s="9">
        <v>3</v>
      </c>
      <c r="C6" s="9">
        <v>0</v>
      </c>
      <c r="D6" s="9">
        <v>1</v>
      </c>
      <c r="E6" s="8">
        <f xml:space="preserve"> SUM(Round62[[#This Row],[امتیاز نتیجه]:[امتیاز پاس گل]])</f>
        <v>4</v>
      </c>
    </row>
    <row r="7" spans="1:5" x14ac:dyDescent="0.25">
      <c r="A7" s="29">
        <v>6557</v>
      </c>
      <c r="B7" s="29">
        <v>3</v>
      </c>
      <c r="C7" s="29">
        <v>0</v>
      </c>
      <c r="D7" s="29">
        <v>1</v>
      </c>
      <c r="E7" s="30">
        <f xml:space="preserve"> SUM(Round62[[#This Row],[امتیاز نتیجه]:[امتیاز پاس گل]])</f>
        <v>4</v>
      </c>
    </row>
    <row r="8" spans="1:5" x14ac:dyDescent="0.25">
      <c r="A8" s="17">
        <v>12841</v>
      </c>
      <c r="B8" s="17">
        <v>3</v>
      </c>
      <c r="C8" s="17">
        <v>0</v>
      </c>
      <c r="D8" s="17">
        <v>0</v>
      </c>
      <c r="E8" s="8">
        <f xml:space="preserve"> SUM(Round62[[#This Row],[امتیاز نتیجه]:[امتیاز پاس گل]])</f>
        <v>3</v>
      </c>
    </row>
    <row r="9" spans="1:5" x14ac:dyDescent="0.25">
      <c r="A9" s="9">
        <v>29490</v>
      </c>
      <c r="B9" s="9">
        <v>3</v>
      </c>
      <c r="C9" s="9">
        <v>0</v>
      </c>
      <c r="D9" s="9">
        <v>0</v>
      </c>
      <c r="E9" s="10">
        <f xml:space="preserve"> SUM(Round62[[#This Row],[امتیاز نتیجه]:[امتیاز پاس گل]])</f>
        <v>3</v>
      </c>
    </row>
    <row r="10" spans="1:5" x14ac:dyDescent="0.25">
      <c r="A10" s="9">
        <v>2</v>
      </c>
      <c r="B10" s="9">
        <v>3</v>
      </c>
      <c r="C10" s="9">
        <v>0</v>
      </c>
      <c r="D10" s="9">
        <v>0</v>
      </c>
      <c r="E10" s="8">
        <f xml:space="preserve"> SUM(Round62[[#This Row],[امتیاز نتیجه]:[امتیاز پاس گل]])</f>
        <v>3</v>
      </c>
    </row>
    <row r="11" spans="1:5" x14ac:dyDescent="0.25">
      <c r="A11" s="9">
        <v>29782</v>
      </c>
      <c r="B11" s="9">
        <v>1</v>
      </c>
      <c r="C11" s="9">
        <v>0</v>
      </c>
      <c r="D11" s="9">
        <v>2</v>
      </c>
      <c r="E11" s="8">
        <f xml:space="preserve"> SUM(Round62[[#This Row],[امتیاز نتیجه]:[امتیاز پاس گل]])</f>
        <v>3</v>
      </c>
    </row>
    <row r="12" spans="1:5" x14ac:dyDescent="0.25">
      <c r="A12" s="9">
        <v>29629</v>
      </c>
      <c r="B12" s="9">
        <v>1</v>
      </c>
      <c r="C12" s="9">
        <v>0</v>
      </c>
      <c r="D12" s="9">
        <v>2</v>
      </c>
      <c r="E12" s="10">
        <f xml:space="preserve"> SUM(Round62[[#This Row],[امتیاز نتیجه]:[امتیاز پاس گل]])</f>
        <v>3</v>
      </c>
    </row>
    <row r="13" spans="1:5" x14ac:dyDescent="0.25">
      <c r="A13" s="9">
        <v>18508</v>
      </c>
      <c r="B13" s="9">
        <v>1</v>
      </c>
      <c r="C13" s="9">
        <v>0</v>
      </c>
      <c r="D13" s="9">
        <v>1</v>
      </c>
      <c r="E13" s="10">
        <f xml:space="preserve"> SUM(Round62[[#This Row],[امتیاز نتیجه]:[امتیاز پاس گل]])</f>
        <v>2</v>
      </c>
    </row>
    <row r="14" spans="1:5" x14ac:dyDescent="0.25">
      <c r="A14" s="9">
        <v>19364</v>
      </c>
      <c r="B14" s="9">
        <v>1</v>
      </c>
      <c r="C14" s="9">
        <v>0</v>
      </c>
      <c r="D14" s="9">
        <v>1</v>
      </c>
      <c r="E14" s="10">
        <f xml:space="preserve"> SUM(Round62[[#This Row],[امتیاز نتیجه]:[امتیاز پاس گل]])</f>
        <v>2</v>
      </c>
    </row>
    <row r="15" spans="1:5" x14ac:dyDescent="0.25">
      <c r="A15" s="9">
        <v>1912</v>
      </c>
      <c r="B15" s="9">
        <v>1</v>
      </c>
      <c r="C15" s="9">
        <v>0</v>
      </c>
      <c r="D15" s="9">
        <v>1</v>
      </c>
      <c r="E15" s="8">
        <f xml:space="preserve"> SUM(Round62[[#This Row],[امتیاز نتیجه]:[امتیاز پاس گل]])</f>
        <v>2</v>
      </c>
    </row>
    <row r="16" spans="1:5" x14ac:dyDescent="0.25">
      <c r="A16" s="9">
        <v>26482</v>
      </c>
      <c r="B16" s="9">
        <v>1</v>
      </c>
      <c r="C16" s="9">
        <v>0</v>
      </c>
      <c r="D16" s="9">
        <v>1</v>
      </c>
      <c r="E16" s="8">
        <f xml:space="preserve"> SUM(Round62[[#This Row],[امتیاز نتیجه]:[امتیاز پاس گل]])</f>
        <v>2</v>
      </c>
    </row>
    <row r="17" spans="1:5" x14ac:dyDescent="0.25">
      <c r="A17" s="9">
        <v>5914</v>
      </c>
      <c r="B17" s="9">
        <v>1</v>
      </c>
      <c r="C17" s="9">
        <v>0</v>
      </c>
      <c r="D17" s="9">
        <v>0</v>
      </c>
      <c r="E17" s="8">
        <f xml:space="preserve"> SUM(Round62[[#This Row],[امتیاز نتیجه]:[امتیاز پاس گل]])</f>
        <v>1</v>
      </c>
    </row>
    <row r="18" spans="1:5" x14ac:dyDescent="0.25">
      <c r="A18" s="9">
        <v>8946</v>
      </c>
      <c r="B18" s="9">
        <v>1</v>
      </c>
      <c r="C18" s="9">
        <v>0</v>
      </c>
      <c r="D18" s="9">
        <v>0</v>
      </c>
      <c r="E18" s="8">
        <f xml:space="preserve"> SUM(Round62[[#This Row],[امتیاز نتیجه]:[امتیاز پاس گل]])</f>
        <v>1</v>
      </c>
    </row>
    <row r="19" spans="1:5" ht="22.5" thickBot="1" x14ac:dyDescent="0.3">
      <c r="A19" s="9">
        <v>29446</v>
      </c>
      <c r="B19" s="9">
        <v>1</v>
      </c>
      <c r="C19" s="9">
        <v>0</v>
      </c>
      <c r="D19" s="9">
        <v>0</v>
      </c>
      <c r="E19" s="8">
        <f xml:space="preserve"> SUM(Round62[[#This Row],[امتیاز نتیجه]:[امتیاز پاس گل]])</f>
        <v>1</v>
      </c>
    </row>
    <row r="20" spans="1:5" ht="22.5" thickTop="1" x14ac:dyDescent="0.25">
      <c r="A20" s="33" t="s">
        <v>189</v>
      </c>
      <c r="B20" s="34"/>
      <c r="C20" s="34"/>
      <c r="D20" s="34"/>
      <c r="E20" s="35">
        <v>2.9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9" t="s">
        <v>0</v>
      </c>
      <c r="B1" s="9" t="s">
        <v>2</v>
      </c>
      <c r="C1" s="9" t="s">
        <v>3</v>
      </c>
      <c r="D1" s="9" t="s">
        <v>4</v>
      </c>
      <c r="E1" s="11" t="s">
        <v>5</v>
      </c>
    </row>
    <row r="2" spans="1:5" x14ac:dyDescent="0.25">
      <c r="A2" s="7">
        <v>6557</v>
      </c>
      <c r="B2" s="7">
        <v>5</v>
      </c>
      <c r="C2" s="7">
        <v>2</v>
      </c>
      <c r="D2" s="7">
        <v>1</v>
      </c>
      <c r="E2" s="8">
        <f xml:space="preserve"> SUM(Round06[[#This Row],[امتیاز نتیجه]:[امتیاز پاس گل]])</f>
        <v>8</v>
      </c>
    </row>
    <row r="3" spans="1:5" x14ac:dyDescent="0.25">
      <c r="A3" s="9">
        <v>29328</v>
      </c>
      <c r="B3" s="9">
        <v>5</v>
      </c>
      <c r="C3" s="9">
        <v>2</v>
      </c>
      <c r="D3" s="9">
        <v>1</v>
      </c>
      <c r="E3" s="8">
        <f xml:space="preserve"> SUM(Round06[[#This Row],[امتیاز نتیجه]:[امتیاز پاس گل]])</f>
        <v>8</v>
      </c>
    </row>
    <row r="4" spans="1:5" x14ac:dyDescent="0.25">
      <c r="A4" s="9">
        <v>29560</v>
      </c>
      <c r="B4" s="9">
        <v>5</v>
      </c>
      <c r="C4" s="9">
        <v>2</v>
      </c>
      <c r="D4" s="9">
        <v>1</v>
      </c>
      <c r="E4" s="10">
        <f xml:space="preserve"> SUM(Round06[[#This Row],[امتیاز نتیجه]:[امتیاز پاس گل]])</f>
        <v>8</v>
      </c>
    </row>
    <row r="5" spans="1:5" x14ac:dyDescent="0.25">
      <c r="A5" s="9">
        <v>29536</v>
      </c>
      <c r="B5" s="9">
        <v>5</v>
      </c>
      <c r="C5" s="9">
        <v>2</v>
      </c>
      <c r="D5" s="9">
        <v>0</v>
      </c>
      <c r="E5" s="8">
        <f xml:space="preserve"> SUM(Round06[[#This Row],[امتیاز نتیجه]:[امتیاز پاس گل]])</f>
        <v>7</v>
      </c>
    </row>
    <row r="6" spans="1:5" x14ac:dyDescent="0.25">
      <c r="A6" s="9">
        <v>29466</v>
      </c>
      <c r="B6" s="9">
        <v>5</v>
      </c>
      <c r="C6" s="9">
        <v>2</v>
      </c>
      <c r="D6" s="9">
        <v>0</v>
      </c>
      <c r="E6" s="8">
        <f xml:space="preserve"> SUM(Round06[[#This Row],[امتیاز نتیجه]:[امتیاز پاس گل]])</f>
        <v>7</v>
      </c>
    </row>
    <row r="7" spans="1:5" x14ac:dyDescent="0.25">
      <c r="A7" s="9">
        <v>22503</v>
      </c>
      <c r="B7" s="9">
        <v>5</v>
      </c>
      <c r="C7" s="9">
        <v>1</v>
      </c>
      <c r="D7" s="9">
        <v>1</v>
      </c>
      <c r="E7" s="8">
        <f xml:space="preserve"> SUM(Round06[[#This Row],[امتیاز نتیجه]:[امتیاز پاس گل]])</f>
        <v>7</v>
      </c>
    </row>
    <row r="8" spans="1:5" x14ac:dyDescent="0.25">
      <c r="A8" s="9">
        <v>29611</v>
      </c>
      <c r="B8" s="9">
        <v>5</v>
      </c>
      <c r="C8" s="9">
        <v>0</v>
      </c>
      <c r="D8" s="9">
        <v>1</v>
      </c>
      <c r="E8" s="8">
        <f xml:space="preserve"> SUM(Round06[[#This Row],[امتیاز نتیجه]:[امتیاز پاس گل]])</f>
        <v>6</v>
      </c>
    </row>
    <row r="9" spans="1:5" x14ac:dyDescent="0.25">
      <c r="A9" s="9">
        <v>29571</v>
      </c>
      <c r="B9" s="9">
        <v>5</v>
      </c>
      <c r="C9" s="9">
        <v>1</v>
      </c>
      <c r="D9" s="9">
        <v>0</v>
      </c>
      <c r="E9" s="8">
        <f xml:space="preserve"> SUM(Round06[[#This Row],[امتیاز نتیجه]:[امتیاز پاس گل]])</f>
        <v>6</v>
      </c>
    </row>
    <row r="10" spans="1:5" x14ac:dyDescent="0.25">
      <c r="A10" s="9">
        <v>29543</v>
      </c>
      <c r="B10" s="9">
        <v>5</v>
      </c>
      <c r="C10" s="9">
        <v>1</v>
      </c>
      <c r="D10" s="9">
        <v>0</v>
      </c>
      <c r="E10" s="10">
        <f xml:space="preserve"> SUM(Round06[[#This Row],[امتیاز نتیجه]:[امتیاز پاس گل]])</f>
        <v>6</v>
      </c>
    </row>
    <row r="11" spans="1:5" x14ac:dyDescent="0.25">
      <c r="A11" s="9">
        <v>28715</v>
      </c>
      <c r="B11" s="9">
        <v>5</v>
      </c>
      <c r="C11" s="9">
        <v>1</v>
      </c>
      <c r="D11" s="9">
        <v>0</v>
      </c>
      <c r="E11" s="8">
        <f xml:space="preserve"> SUM(Round06[[#This Row],[امتیاز نتیجه]:[امتیاز پاس گل]])</f>
        <v>6</v>
      </c>
    </row>
    <row r="12" spans="1:5" x14ac:dyDescent="0.25">
      <c r="A12" s="9">
        <v>20270</v>
      </c>
      <c r="B12" s="9">
        <v>5</v>
      </c>
      <c r="C12" s="9">
        <v>1</v>
      </c>
      <c r="D12" s="9">
        <v>0</v>
      </c>
      <c r="E12" s="8">
        <f xml:space="preserve"> SUM(Round06[[#This Row],[امتیاز نتیجه]:[امتیاز پاس گل]])</f>
        <v>6</v>
      </c>
    </row>
    <row r="13" spans="1:5" x14ac:dyDescent="0.25">
      <c r="A13" s="9">
        <v>18508</v>
      </c>
      <c r="B13" s="9">
        <v>5</v>
      </c>
      <c r="C13" s="9">
        <v>1</v>
      </c>
      <c r="D13" s="9">
        <v>0</v>
      </c>
      <c r="E13" s="8">
        <f xml:space="preserve"> SUM(Round06[[#This Row],[امتیاز نتیجه]:[امتیاز پاس گل]])</f>
        <v>6</v>
      </c>
    </row>
    <row r="14" spans="1:5" x14ac:dyDescent="0.25">
      <c r="A14" s="9">
        <v>13355</v>
      </c>
      <c r="B14" s="9">
        <v>5</v>
      </c>
      <c r="C14" s="9">
        <v>1</v>
      </c>
      <c r="D14" s="9">
        <v>0</v>
      </c>
      <c r="E14" s="8">
        <f xml:space="preserve"> SUM(Round06[[#This Row],[امتیاز نتیجه]:[امتیاز پاس گل]])</f>
        <v>6</v>
      </c>
    </row>
    <row r="15" spans="1:5" x14ac:dyDescent="0.25">
      <c r="A15" s="9">
        <v>29629</v>
      </c>
      <c r="B15" s="9">
        <v>5</v>
      </c>
      <c r="C15" s="9">
        <v>0</v>
      </c>
      <c r="D15" s="9">
        <v>0</v>
      </c>
      <c r="E15" s="8">
        <f xml:space="preserve"> SUM(Round06[[#This Row],[امتیاز نتیجه]:[امتیاز پاس گل]])</f>
        <v>5</v>
      </c>
    </row>
    <row r="16" spans="1:5" x14ac:dyDescent="0.25">
      <c r="A16" s="9">
        <v>29492</v>
      </c>
      <c r="B16" s="9">
        <v>5</v>
      </c>
      <c r="C16" s="9">
        <v>0</v>
      </c>
      <c r="D16" s="9">
        <v>0</v>
      </c>
      <c r="E16" s="8">
        <f xml:space="preserve"> SUM(Round06[[#This Row],[امتیاز نتیجه]:[امتیاز پاس گل]])</f>
        <v>5</v>
      </c>
    </row>
    <row r="17" spans="1:5" x14ac:dyDescent="0.25">
      <c r="A17" s="9">
        <v>27285</v>
      </c>
      <c r="B17" s="9">
        <v>5</v>
      </c>
      <c r="C17" s="9">
        <v>0</v>
      </c>
      <c r="D17" s="9">
        <v>0</v>
      </c>
      <c r="E17" s="10">
        <f xml:space="preserve"> SUM(Round06[[#This Row],[امتیاز نتیجه]:[امتیاز پاس گل]])</f>
        <v>5</v>
      </c>
    </row>
    <row r="18" spans="1:5" x14ac:dyDescent="0.25">
      <c r="A18" s="9">
        <v>27054</v>
      </c>
      <c r="B18" s="9">
        <v>5</v>
      </c>
      <c r="C18" s="9">
        <v>0</v>
      </c>
      <c r="D18" s="9">
        <v>0</v>
      </c>
      <c r="E18" s="8">
        <f xml:space="preserve"> SUM(Round06[[#This Row],[امتیاز نتیجه]:[امتیاز پاس گل]])</f>
        <v>5</v>
      </c>
    </row>
    <row r="19" spans="1:5" x14ac:dyDescent="0.25">
      <c r="A19" s="9">
        <v>26408</v>
      </c>
      <c r="B19" s="9">
        <v>5</v>
      </c>
      <c r="C19" s="9">
        <v>0</v>
      </c>
      <c r="D19" s="9">
        <v>0</v>
      </c>
      <c r="E19" s="8">
        <f xml:space="preserve"> SUM(Round06[[#This Row],[امتیاز نتیجه]:[امتیاز پاس گل]])</f>
        <v>5</v>
      </c>
    </row>
    <row r="20" spans="1:5" x14ac:dyDescent="0.25">
      <c r="A20" s="9">
        <v>26298</v>
      </c>
      <c r="B20" s="9">
        <v>5</v>
      </c>
      <c r="C20" s="9">
        <v>0</v>
      </c>
      <c r="D20" s="9">
        <v>0</v>
      </c>
      <c r="E20" s="8">
        <f xml:space="preserve"> SUM(Round06[[#This Row],[امتیاز نتیجه]:[امتیاز پاس گل]])</f>
        <v>5</v>
      </c>
    </row>
    <row r="21" spans="1:5" x14ac:dyDescent="0.25">
      <c r="A21" s="9">
        <v>25250</v>
      </c>
      <c r="B21" s="9">
        <v>5</v>
      </c>
      <c r="C21" s="9">
        <v>0</v>
      </c>
      <c r="D21" s="9">
        <v>0</v>
      </c>
      <c r="E21" s="8">
        <f xml:space="preserve"> SUM(Round06[[#This Row],[امتیاز نتیجه]:[امتیاز پاس گل]])</f>
        <v>5</v>
      </c>
    </row>
    <row r="22" spans="1:5" x14ac:dyDescent="0.25">
      <c r="A22" s="9">
        <v>21822</v>
      </c>
      <c r="B22" s="9">
        <v>5</v>
      </c>
      <c r="C22" s="9">
        <v>0</v>
      </c>
      <c r="D22" s="9">
        <v>0</v>
      </c>
      <c r="E22" s="8">
        <f xml:space="preserve"> SUM(Round06[[#This Row],[امتیاز نتیجه]:[امتیاز پاس گل]])</f>
        <v>5</v>
      </c>
    </row>
    <row r="23" spans="1:5" x14ac:dyDescent="0.25">
      <c r="A23" s="9">
        <v>3564</v>
      </c>
      <c r="B23" s="9">
        <v>5</v>
      </c>
      <c r="C23" s="9">
        <v>0</v>
      </c>
      <c r="D23" s="9">
        <v>0</v>
      </c>
      <c r="E23" s="8">
        <f xml:space="preserve"> SUM(Round06[[#This Row],[امتیاز نتیجه]:[امتیاز پاس گل]])</f>
        <v>5</v>
      </c>
    </row>
    <row r="24" spans="1:5" x14ac:dyDescent="0.25">
      <c r="A24" s="9">
        <v>29570</v>
      </c>
      <c r="B24" s="9">
        <v>3</v>
      </c>
      <c r="C24" s="9">
        <v>1</v>
      </c>
      <c r="D24" s="9">
        <v>0</v>
      </c>
      <c r="E24" s="8">
        <f xml:space="preserve"> SUM(Round06[[#This Row],[امتیاز نتیجه]:[امتیاز پاس گل]])</f>
        <v>4</v>
      </c>
    </row>
    <row r="25" spans="1:5" x14ac:dyDescent="0.25">
      <c r="A25" s="9">
        <v>26027</v>
      </c>
      <c r="B25" s="9">
        <v>3</v>
      </c>
      <c r="C25" s="9">
        <v>1</v>
      </c>
      <c r="D25" s="9">
        <v>0</v>
      </c>
      <c r="E25" s="8">
        <f xml:space="preserve"> SUM(Round06[[#This Row],[امتیاز نتیجه]:[امتیاز پاس گل]])</f>
        <v>4</v>
      </c>
    </row>
    <row r="26" spans="1:5" x14ac:dyDescent="0.25">
      <c r="A26" s="9">
        <v>25396</v>
      </c>
      <c r="B26" s="9">
        <v>3</v>
      </c>
      <c r="C26" s="9">
        <v>1</v>
      </c>
      <c r="D26" s="9">
        <v>0</v>
      </c>
      <c r="E26" s="8">
        <f xml:space="preserve"> SUM(Round06[[#This Row],[امتیاز نتیجه]:[امتیاز پاس گل]])</f>
        <v>4</v>
      </c>
    </row>
    <row r="27" spans="1:5" x14ac:dyDescent="0.25">
      <c r="A27" s="9">
        <v>17831</v>
      </c>
      <c r="B27" s="9">
        <v>3</v>
      </c>
      <c r="C27" s="9">
        <v>1</v>
      </c>
      <c r="D27" s="9">
        <v>0</v>
      </c>
      <c r="E27" s="8">
        <f xml:space="preserve"> SUM(Round06[[#This Row],[امتیاز نتیجه]:[امتیاز پاس گل]])</f>
        <v>4</v>
      </c>
    </row>
    <row r="28" spans="1:5" x14ac:dyDescent="0.25">
      <c r="A28" s="9">
        <v>29687</v>
      </c>
      <c r="B28" s="9">
        <v>3</v>
      </c>
      <c r="C28" s="9">
        <v>0</v>
      </c>
      <c r="D28" s="9">
        <v>0</v>
      </c>
      <c r="E28" s="8">
        <f xml:space="preserve"> SUM(Round06[[#This Row],[امتیاز نتیجه]:[امتیاز پاس گل]])</f>
        <v>3</v>
      </c>
    </row>
    <row r="29" spans="1:5" x14ac:dyDescent="0.25">
      <c r="A29" s="9">
        <v>29542</v>
      </c>
      <c r="B29" s="9">
        <v>1</v>
      </c>
      <c r="C29" s="9">
        <v>2</v>
      </c>
      <c r="D29" s="9">
        <v>0</v>
      </c>
      <c r="E29" s="8">
        <f xml:space="preserve"> SUM(Round06[[#This Row],[امتیاز نتیجه]:[امتیاز پاس گل]])</f>
        <v>3</v>
      </c>
    </row>
    <row r="30" spans="1:5" x14ac:dyDescent="0.25">
      <c r="A30" s="9">
        <v>29231</v>
      </c>
      <c r="B30" s="9">
        <v>3</v>
      </c>
      <c r="C30" s="9">
        <v>0</v>
      </c>
      <c r="D30" s="9">
        <v>0</v>
      </c>
      <c r="E30" s="8">
        <f xml:space="preserve"> SUM(Round06[[#This Row],[امتیاز نتیجه]:[امتیاز پاس گل]])</f>
        <v>3</v>
      </c>
    </row>
    <row r="31" spans="1:5" x14ac:dyDescent="0.25">
      <c r="A31" s="9">
        <v>27857</v>
      </c>
      <c r="B31" s="9">
        <v>1</v>
      </c>
      <c r="C31" s="9">
        <v>2</v>
      </c>
      <c r="D31" s="9">
        <v>0</v>
      </c>
      <c r="E31" s="8">
        <f xml:space="preserve"> SUM(Round06[[#This Row],[امتیاز نتیجه]:[امتیاز پاس گل]])</f>
        <v>3</v>
      </c>
    </row>
    <row r="32" spans="1:5" x14ac:dyDescent="0.25">
      <c r="A32" s="9">
        <v>26883</v>
      </c>
      <c r="B32" s="9">
        <v>3</v>
      </c>
      <c r="C32" s="9">
        <v>0</v>
      </c>
      <c r="D32" s="9">
        <v>0</v>
      </c>
      <c r="E32" s="8">
        <f xml:space="preserve"> SUM(Round06[[#This Row],[امتیاز نتیجه]:[امتیاز پاس گل]])</f>
        <v>3</v>
      </c>
    </row>
    <row r="33" spans="1:5" x14ac:dyDescent="0.25">
      <c r="A33" s="9">
        <v>26482</v>
      </c>
      <c r="B33" s="9">
        <v>3</v>
      </c>
      <c r="C33" s="9">
        <v>0</v>
      </c>
      <c r="D33" s="9">
        <v>0</v>
      </c>
      <c r="E33" s="8">
        <f xml:space="preserve"> SUM(Round06[[#This Row],[امتیاز نتیجه]:[امتیاز پاس گل]])</f>
        <v>3</v>
      </c>
    </row>
    <row r="34" spans="1:5" x14ac:dyDescent="0.25">
      <c r="A34" s="9">
        <v>22952</v>
      </c>
      <c r="B34" s="9">
        <v>3</v>
      </c>
      <c r="C34" s="9">
        <v>0</v>
      </c>
      <c r="D34" s="9">
        <v>0</v>
      </c>
      <c r="E34" s="8">
        <f xml:space="preserve"> SUM(Round06[[#This Row],[امتیاز نتیجه]:[امتیاز پاس گل]])</f>
        <v>3</v>
      </c>
    </row>
    <row r="35" spans="1:5" x14ac:dyDescent="0.25">
      <c r="A35" s="9">
        <v>22089</v>
      </c>
      <c r="B35" s="9">
        <v>1</v>
      </c>
      <c r="C35" s="9">
        <v>2</v>
      </c>
      <c r="D35" s="9">
        <v>0</v>
      </c>
      <c r="E35" s="10">
        <f xml:space="preserve"> SUM(Round06[[#This Row],[امتیاز نتیجه]:[امتیاز پاس گل]])</f>
        <v>3</v>
      </c>
    </row>
    <row r="36" spans="1:5" x14ac:dyDescent="0.25">
      <c r="A36" s="9">
        <v>19663</v>
      </c>
      <c r="B36" s="9">
        <v>3</v>
      </c>
      <c r="C36" s="9">
        <v>0</v>
      </c>
      <c r="D36" s="9">
        <v>0</v>
      </c>
      <c r="E36" s="8">
        <f xml:space="preserve"> SUM(Round06[[#This Row],[امتیاز نتیجه]:[امتیاز پاس گل]])</f>
        <v>3</v>
      </c>
    </row>
    <row r="37" spans="1:5" x14ac:dyDescent="0.25">
      <c r="A37" s="9">
        <v>19415</v>
      </c>
      <c r="B37" s="9">
        <v>3</v>
      </c>
      <c r="C37" s="9">
        <v>0</v>
      </c>
      <c r="D37" s="9">
        <v>0</v>
      </c>
      <c r="E37" s="8">
        <f xml:space="preserve"> SUM(Round06[[#This Row],[امتیاز نتیجه]:[امتیاز پاس گل]])</f>
        <v>3</v>
      </c>
    </row>
    <row r="38" spans="1:5" x14ac:dyDescent="0.25">
      <c r="A38" s="9">
        <v>19364</v>
      </c>
      <c r="B38" s="9">
        <v>3</v>
      </c>
      <c r="C38" s="9">
        <v>0</v>
      </c>
      <c r="D38" s="9">
        <v>0</v>
      </c>
      <c r="E38" s="8">
        <f xml:space="preserve"> SUM(Round06[[#This Row],[امتیاز نتیجه]:[امتیاز پاس گل]])</f>
        <v>3</v>
      </c>
    </row>
    <row r="39" spans="1:5" x14ac:dyDescent="0.25">
      <c r="A39" s="9">
        <v>12882</v>
      </c>
      <c r="B39" s="9">
        <v>3</v>
      </c>
      <c r="C39" s="9">
        <v>0</v>
      </c>
      <c r="D39" s="9">
        <v>0</v>
      </c>
      <c r="E39" s="8">
        <f xml:space="preserve"> SUM(Round06[[#This Row],[امتیاز نتیجه]:[امتیاز پاس گل]])</f>
        <v>3</v>
      </c>
    </row>
    <row r="40" spans="1:5" x14ac:dyDescent="0.25">
      <c r="A40" s="9">
        <v>29683</v>
      </c>
      <c r="B40" s="9">
        <v>1</v>
      </c>
      <c r="C40" s="9">
        <v>1</v>
      </c>
      <c r="D40" s="9">
        <v>0</v>
      </c>
      <c r="E40" s="8">
        <f xml:space="preserve"> SUM(Round06[[#This Row],[امتیاز نتیجه]:[امتیاز پاس گل]])</f>
        <v>2</v>
      </c>
    </row>
    <row r="41" spans="1:5" x14ac:dyDescent="0.25">
      <c r="A41" s="9">
        <v>8946</v>
      </c>
      <c r="B41" s="9">
        <v>1</v>
      </c>
      <c r="C41" s="9">
        <v>1</v>
      </c>
      <c r="D41" s="9">
        <v>0</v>
      </c>
      <c r="E41" s="8">
        <f xml:space="preserve"> SUM(Round06[[#This Row],[امتیاز نتیجه]:[امتیاز پاس گل]])</f>
        <v>2</v>
      </c>
    </row>
    <row r="42" spans="1:5" x14ac:dyDescent="0.25">
      <c r="A42" s="9">
        <v>7752</v>
      </c>
      <c r="B42" s="9">
        <v>1</v>
      </c>
      <c r="C42" s="9">
        <v>1</v>
      </c>
      <c r="D42" s="9">
        <v>0</v>
      </c>
      <c r="E42" s="8">
        <f xml:space="preserve"> SUM(Round06[[#This Row],[امتیاز نتیجه]:[امتیاز پاس گل]])</f>
        <v>2</v>
      </c>
    </row>
    <row r="43" spans="1:5" x14ac:dyDescent="0.25">
      <c r="A43" s="9">
        <v>6333</v>
      </c>
      <c r="B43" s="9">
        <v>1</v>
      </c>
      <c r="C43" s="9">
        <v>1</v>
      </c>
      <c r="D43" s="9">
        <v>0</v>
      </c>
      <c r="E43" s="8">
        <f xml:space="preserve"> SUM(Round06[[#This Row],[امتیاز نتیجه]:[امتیاز پاس گل]])</f>
        <v>2</v>
      </c>
    </row>
    <row r="44" spans="1:5" x14ac:dyDescent="0.25">
      <c r="A44" s="9">
        <v>5914</v>
      </c>
      <c r="B44" s="9">
        <v>0</v>
      </c>
      <c r="C44" s="9">
        <v>1</v>
      </c>
      <c r="D44" s="9">
        <v>1</v>
      </c>
      <c r="E44" s="10">
        <f xml:space="preserve"> SUM(Round06[[#This Row],[امتیاز نتیجه]:[امتیاز پاس گل]])</f>
        <v>2</v>
      </c>
    </row>
    <row r="45" spans="1:5" x14ac:dyDescent="0.25">
      <c r="A45" s="9">
        <v>2</v>
      </c>
      <c r="B45" s="9">
        <v>1</v>
      </c>
      <c r="C45" s="9">
        <v>1</v>
      </c>
      <c r="D45" s="9">
        <v>0</v>
      </c>
      <c r="E45" s="8">
        <f xml:space="preserve"> SUM(Round06[[#This Row],[امتیاز نتیجه]:[امتیاز پاس گل]])</f>
        <v>2</v>
      </c>
    </row>
    <row r="46" spans="1:5" x14ac:dyDescent="0.25">
      <c r="A46" s="9">
        <v>29667</v>
      </c>
      <c r="B46" s="9">
        <v>1</v>
      </c>
      <c r="C46" s="9">
        <v>0</v>
      </c>
      <c r="D46" s="9">
        <v>0</v>
      </c>
      <c r="E46" s="8">
        <f xml:space="preserve"> SUM(Round06[[#This Row],[امتیاز نتیجه]:[امتیاز پاس گل]])</f>
        <v>1</v>
      </c>
    </row>
    <row r="47" spans="1:5" x14ac:dyDescent="0.25">
      <c r="A47" s="9">
        <v>29640</v>
      </c>
      <c r="B47" s="9">
        <v>0</v>
      </c>
      <c r="C47" s="9">
        <v>1</v>
      </c>
      <c r="D47" s="9">
        <v>0</v>
      </c>
      <c r="E47" s="8">
        <f xml:space="preserve"> SUM(Round06[[#This Row],[امتیاز نتیجه]:[امتیاز پاس گل]])</f>
        <v>1</v>
      </c>
    </row>
    <row r="48" spans="1:5" x14ac:dyDescent="0.25">
      <c r="A48" s="9">
        <v>29593</v>
      </c>
      <c r="B48" s="9">
        <v>0</v>
      </c>
      <c r="C48" s="9">
        <v>1</v>
      </c>
      <c r="D48" s="9">
        <v>0</v>
      </c>
      <c r="E48" s="8">
        <f xml:space="preserve"> SUM(Round06[[#This Row],[امتیاز نتیجه]:[امتیاز پاس گل]])</f>
        <v>1</v>
      </c>
    </row>
    <row r="49" spans="1:5" x14ac:dyDescent="0.25">
      <c r="A49" s="9">
        <v>29489</v>
      </c>
      <c r="B49" s="9">
        <v>1</v>
      </c>
      <c r="C49" s="9">
        <v>0</v>
      </c>
      <c r="D49" s="9">
        <v>0</v>
      </c>
      <c r="E49" s="8">
        <f xml:space="preserve"> SUM(Round06[[#This Row],[امتیاز نتیجه]:[امتیاز پاس گل]])</f>
        <v>1</v>
      </c>
    </row>
    <row r="50" spans="1:5" x14ac:dyDescent="0.25">
      <c r="A50" s="9">
        <v>28789</v>
      </c>
      <c r="B50" s="9">
        <v>0</v>
      </c>
      <c r="C50" s="9">
        <v>1</v>
      </c>
      <c r="D50" s="9">
        <v>0</v>
      </c>
      <c r="E50" s="8">
        <f xml:space="preserve"> SUM(Round06[[#This Row],[امتیاز نتیجه]:[امتیاز پاس گل]])</f>
        <v>1</v>
      </c>
    </row>
    <row r="51" spans="1:5" x14ac:dyDescent="0.25">
      <c r="A51" s="9">
        <v>27427</v>
      </c>
      <c r="B51" s="9">
        <v>1</v>
      </c>
      <c r="C51" s="9">
        <v>0</v>
      </c>
      <c r="D51" s="9">
        <v>0</v>
      </c>
      <c r="E51" s="8">
        <f xml:space="preserve"> SUM(Round06[[#This Row],[امتیاز نتیجه]:[امتیاز پاس گل]])</f>
        <v>1</v>
      </c>
    </row>
    <row r="52" spans="1:5" x14ac:dyDescent="0.25">
      <c r="A52" s="9">
        <v>27096</v>
      </c>
      <c r="B52" s="9">
        <v>1</v>
      </c>
      <c r="C52" s="9">
        <v>0</v>
      </c>
      <c r="D52" s="9">
        <v>0</v>
      </c>
      <c r="E52" s="8">
        <f xml:space="preserve"> SUM(Round06[[#This Row],[امتیاز نتیجه]:[امتیاز پاس گل]])</f>
        <v>1</v>
      </c>
    </row>
    <row r="53" spans="1:5" x14ac:dyDescent="0.25">
      <c r="A53" s="9">
        <v>27060</v>
      </c>
      <c r="B53" s="9">
        <v>0</v>
      </c>
      <c r="C53" s="9">
        <v>1</v>
      </c>
      <c r="D53" s="9">
        <v>0</v>
      </c>
      <c r="E53" s="8">
        <f xml:space="preserve"> SUM(Round06[[#This Row],[امتیاز نتیجه]:[امتیاز پاس گل]])</f>
        <v>1</v>
      </c>
    </row>
    <row r="54" spans="1:5" x14ac:dyDescent="0.25">
      <c r="A54" s="9">
        <v>24697</v>
      </c>
      <c r="B54" s="9">
        <v>1</v>
      </c>
      <c r="C54" s="9">
        <v>0</v>
      </c>
      <c r="D54" s="9">
        <v>0</v>
      </c>
      <c r="E54" s="8">
        <f xml:space="preserve"> SUM(Round06[[#This Row],[امتیاز نتیجه]:[امتیاز پاس گل]])</f>
        <v>1</v>
      </c>
    </row>
    <row r="55" spans="1:5" x14ac:dyDescent="0.25">
      <c r="A55" s="9">
        <v>24294</v>
      </c>
      <c r="B55" s="9">
        <v>1</v>
      </c>
      <c r="C55" s="9">
        <v>0</v>
      </c>
      <c r="D55" s="9">
        <v>0</v>
      </c>
      <c r="E55" s="8">
        <f xml:space="preserve"> SUM(Round06[[#This Row],[امتیاز نتیجه]:[امتیاز پاس گل]])</f>
        <v>1</v>
      </c>
    </row>
    <row r="56" spans="1:5" x14ac:dyDescent="0.25">
      <c r="A56" s="9">
        <v>22464</v>
      </c>
      <c r="B56" s="9">
        <v>1</v>
      </c>
      <c r="C56" s="9">
        <v>0</v>
      </c>
      <c r="D56" s="9">
        <v>0</v>
      </c>
      <c r="E56" s="8">
        <f xml:space="preserve"> SUM(Round06[[#This Row],[امتیاز نتیجه]:[امتیاز پاس گل]])</f>
        <v>1</v>
      </c>
    </row>
    <row r="57" spans="1:5" x14ac:dyDescent="0.25">
      <c r="A57" s="9">
        <v>14987</v>
      </c>
      <c r="B57" s="9">
        <v>1</v>
      </c>
      <c r="C57" s="9">
        <v>0</v>
      </c>
      <c r="D57" s="9">
        <v>0</v>
      </c>
      <c r="E57" s="8">
        <f xml:space="preserve"> SUM(Round06[[#This Row],[امتیاز نتیجه]:[امتیاز پاس گل]])</f>
        <v>1</v>
      </c>
    </row>
    <row r="58" spans="1:5" x14ac:dyDescent="0.25">
      <c r="A58" s="9">
        <v>13267</v>
      </c>
      <c r="B58" s="9">
        <v>1</v>
      </c>
      <c r="C58" s="9">
        <v>0</v>
      </c>
      <c r="D58" s="9">
        <v>0</v>
      </c>
      <c r="E58" s="8">
        <f xml:space="preserve"> SUM(Round06[[#This Row],[امتیاز نتیجه]:[امتیاز پاس گل]])</f>
        <v>1</v>
      </c>
    </row>
    <row r="59" spans="1:5" x14ac:dyDescent="0.25">
      <c r="A59" s="9">
        <v>12823</v>
      </c>
      <c r="B59" s="9">
        <v>1</v>
      </c>
      <c r="C59" s="9">
        <v>0</v>
      </c>
      <c r="D59" s="9">
        <v>0</v>
      </c>
      <c r="E59" s="8">
        <f xml:space="preserve"> SUM(Round06[[#This Row],[امتیاز نتیجه]:[امتیاز پاس گل]])</f>
        <v>1</v>
      </c>
    </row>
    <row r="60" spans="1:5" x14ac:dyDescent="0.25">
      <c r="A60" s="9">
        <v>9310</v>
      </c>
      <c r="B60" s="9">
        <v>1</v>
      </c>
      <c r="C60" s="9">
        <v>0</v>
      </c>
      <c r="D60" s="9">
        <v>0</v>
      </c>
      <c r="E60" s="8">
        <f xml:space="preserve"> SUM(Round06[[#This Row],[امتیاز نتیجه]:[امتیاز پاس گل]])</f>
        <v>1</v>
      </c>
    </row>
    <row r="61" spans="1:5" x14ac:dyDescent="0.25">
      <c r="A61" s="9">
        <v>7448</v>
      </c>
      <c r="B61" s="9">
        <v>1</v>
      </c>
      <c r="C61" s="9">
        <v>0</v>
      </c>
      <c r="D61" s="9">
        <v>0</v>
      </c>
      <c r="E61" s="8">
        <f xml:space="preserve"> SUM(Round06[[#This Row],[امتیاز نتیجه]:[امتیاز پاس گل]])</f>
        <v>1</v>
      </c>
    </row>
    <row r="62" spans="1:5" x14ac:dyDescent="0.25">
      <c r="A62" s="9">
        <v>29631</v>
      </c>
      <c r="B62" s="9">
        <v>0</v>
      </c>
      <c r="C62" s="9">
        <v>0</v>
      </c>
      <c r="D62" s="9">
        <v>0</v>
      </c>
      <c r="E62" s="8">
        <f xml:space="preserve"> SUM(Round06[[#This Row],[امتیاز نتیجه]:[امتیاز پاس گل]])</f>
        <v>0</v>
      </c>
    </row>
    <row r="63" spans="1:5" x14ac:dyDescent="0.25">
      <c r="A63" s="9">
        <v>29594</v>
      </c>
      <c r="B63" s="9">
        <v>0</v>
      </c>
      <c r="C63" s="9">
        <v>0</v>
      </c>
      <c r="D63" s="9">
        <v>0</v>
      </c>
      <c r="E63" s="8">
        <f xml:space="preserve"> SUM(Round06[[#This Row],[امتیاز نتیجه]:[امتیاز پاس گل]])</f>
        <v>0</v>
      </c>
    </row>
    <row r="64" spans="1:5" x14ac:dyDescent="0.25">
      <c r="A64" s="9">
        <v>29554</v>
      </c>
      <c r="B64" s="9">
        <v>0</v>
      </c>
      <c r="C64" s="9">
        <v>0</v>
      </c>
      <c r="D64" s="9">
        <v>0</v>
      </c>
      <c r="E64" s="8">
        <f xml:space="preserve"> SUM(Round06[[#This Row],[امتیاز نتیجه]:[امتیاز پاس گل]])</f>
        <v>0</v>
      </c>
    </row>
    <row r="65" spans="1:5" x14ac:dyDescent="0.25">
      <c r="A65" s="9">
        <v>29490</v>
      </c>
      <c r="B65" s="9">
        <v>0</v>
      </c>
      <c r="C65" s="9">
        <v>0</v>
      </c>
      <c r="D65" s="9">
        <v>0</v>
      </c>
      <c r="E65" s="8">
        <f xml:space="preserve"> SUM(Round06[[#This Row],[امتیاز نتیجه]:[امتیاز پاس گل]])</f>
        <v>0</v>
      </c>
    </row>
    <row r="66" spans="1:5" x14ac:dyDescent="0.25">
      <c r="A66" s="9">
        <v>29446</v>
      </c>
      <c r="B66" s="9">
        <v>0</v>
      </c>
      <c r="C66" s="9">
        <v>0</v>
      </c>
      <c r="D66" s="9">
        <v>0</v>
      </c>
      <c r="E66" s="8">
        <f xml:space="preserve"> SUM(Round06[[#This Row],[امتیاز نتیجه]:[امتیاز پاس گل]])</f>
        <v>0</v>
      </c>
    </row>
    <row r="67" spans="1:5" x14ac:dyDescent="0.25">
      <c r="A67" s="9">
        <v>28965</v>
      </c>
      <c r="B67" s="9">
        <v>0</v>
      </c>
      <c r="C67" s="9">
        <v>0</v>
      </c>
      <c r="D67" s="9">
        <v>0</v>
      </c>
      <c r="E67" s="8">
        <f xml:space="preserve"> SUM(Round06[[#This Row],[امتیاز نتیجه]:[امتیاز پاس گل]])</f>
        <v>0</v>
      </c>
    </row>
    <row r="68" spans="1:5" x14ac:dyDescent="0.25">
      <c r="A68" s="9">
        <v>28535</v>
      </c>
      <c r="B68" s="9">
        <v>0</v>
      </c>
      <c r="C68" s="9">
        <v>0</v>
      </c>
      <c r="D68" s="9">
        <v>0</v>
      </c>
      <c r="E68" s="8">
        <f xml:space="preserve"> SUM(Round06[[#This Row],[امتیاز نتیجه]:[امتیاز پاس گل]])</f>
        <v>0</v>
      </c>
    </row>
    <row r="69" spans="1:5" x14ac:dyDescent="0.25">
      <c r="A69" s="9">
        <v>20722</v>
      </c>
      <c r="B69" s="9">
        <v>0</v>
      </c>
      <c r="C69" s="9">
        <v>0</v>
      </c>
      <c r="D69" s="9">
        <v>0</v>
      </c>
      <c r="E69" s="8">
        <f xml:space="preserve"> SUM(Round06[[#This Row],[امتیاز نتیجه]:[امتیاز پاس گل]])</f>
        <v>0</v>
      </c>
    </row>
    <row r="70" spans="1:5" x14ac:dyDescent="0.25">
      <c r="A70" s="9">
        <v>3791</v>
      </c>
      <c r="B70" s="9">
        <v>0</v>
      </c>
      <c r="C70" s="9">
        <v>0</v>
      </c>
      <c r="D70" s="9">
        <v>0</v>
      </c>
      <c r="E70" s="8">
        <f xml:space="preserve"> SUM(Round06[[#This Row],[امتیاز نتیجه]:[امتیاز پاس گل]])</f>
        <v>0</v>
      </c>
    </row>
    <row r="71" spans="1:5" ht="22.5" thickBot="1" x14ac:dyDescent="0.3">
      <c r="A71" s="9">
        <v>216</v>
      </c>
      <c r="B71" s="9">
        <v>0</v>
      </c>
      <c r="C71" s="9">
        <v>0</v>
      </c>
      <c r="D71" s="9">
        <v>0</v>
      </c>
      <c r="E71" s="8">
        <f xml:space="preserve"> SUM(Round06[[#This Row],[امتیاز نتیجه]:[امتیاز پاس گل]])</f>
        <v>0</v>
      </c>
    </row>
    <row r="72" spans="1:5" ht="22.5" thickTop="1" x14ac:dyDescent="0.25">
      <c r="A72" s="14" t="s">
        <v>189</v>
      </c>
      <c r="B72" s="15"/>
      <c r="C72" s="15"/>
      <c r="D72" s="15"/>
      <c r="E72" s="13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1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21822</v>
      </c>
      <c r="B2" s="7">
        <v>5</v>
      </c>
      <c r="C2" s="7">
        <v>0</v>
      </c>
      <c r="D2" s="7">
        <v>0</v>
      </c>
      <c r="E2" s="8">
        <f xml:space="preserve"> SUM(Round07[[#This Row],[امتیاز نتیجه]:[امتیاز پاس گل]])</f>
        <v>5</v>
      </c>
    </row>
    <row r="3" spans="1:5" x14ac:dyDescent="0.25">
      <c r="A3" s="9">
        <v>29687</v>
      </c>
      <c r="B3" s="9">
        <v>3</v>
      </c>
      <c r="C3" s="9">
        <v>0</v>
      </c>
      <c r="D3" s="9">
        <v>0</v>
      </c>
      <c r="E3" s="8">
        <f xml:space="preserve"> SUM(Round07[[#This Row],[امتیاز نتیجه]:[امتیاز پاس گل]])</f>
        <v>3</v>
      </c>
    </row>
    <row r="4" spans="1:5" x14ac:dyDescent="0.25">
      <c r="A4" s="9">
        <v>29611</v>
      </c>
      <c r="B4" s="9">
        <v>0</v>
      </c>
      <c r="C4" s="9">
        <v>1</v>
      </c>
      <c r="D4" s="9">
        <v>0</v>
      </c>
      <c r="E4" s="8">
        <f xml:space="preserve"> SUM(Round07[[#This Row],[امتیاز نتیجه]:[امتیاز پاس گل]])</f>
        <v>1</v>
      </c>
    </row>
    <row r="5" spans="1:5" x14ac:dyDescent="0.25">
      <c r="A5" s="9">
        <v>29631</v>
      </c>
      <c r="B5" s="9">
        <v>0</v>
      </c>
      <c r="C5" s="9">
        <v>1</v>
      </c>
      <c r="D5" s="9">
        <v>0</v>
      </c>
      <c r="E5" s="8">
        <f xml:space="preserve"> SUM(Round07[[#This Row],[امتیاز نتیجه]:[امتیاز پاس گل]])</f>
        <v>1</v>
      </c>
    </row>
    <row r="6" spans="1:5" x14ac:dyDescent="0.25">
      <c r="A6" s="9">
        <v>18430</v>
      </c>
      <c r="B6" s="9">
        <v>0</v>
      </c>
      <c r="C6" s="9">
        <v>1</v>
      </c>
      <c r="D6" s="9">
        <v>0</v>
      </c>
      <c r="E6" s="8">
        <f xml:space="preserve"> SUM(Round07[[#This Row],[امتیاز نتیجه]:[امتیاز پاس گل]])</f>
        <v>1</v>
      </c>
    </row>
    <row r="7" spans="1:5" x14ac:dyDescent="0.25">
      <c r="A7" s="9">
        <v>27092</v>
      </c>
      <c r="B7" s="9">
        <v>0</v>
      </c>
      <c r="C7" s="9">
        <v>1</v>
      </c>
      <c r="D7" s="9">
        <v>0</v>
      </c>
      <c r="E7" s="8">
        <f xml:space="preserve"> SUM(Round07[[#This Row],[امتیاز نتیجه]:[امتیاز پاس گل]])</f>
        <v>1</v>
      </c>
    </row>
    <row r="8" spans="1:5" x14ac:dyDescent="0.25">
      <c r="A8" s="9">
        <v>26482</v>
      </c>
      <c r="B8" s="9">
        <v>0</v>
      </c>
      <c r="C8" s="9">
        <v>1</v>
      </c>
      <c r="D8" s="9">
        <v>0</v>
      </c>
      <c r="E8" s="8">
        <f xml:space="preserve"> SUM(Round07[[#This Row],[امتیاز نتیجه]:[امتیاز پاس گل]])</f>
        <v>1</v>
      </c>
    </row>
    <row r="9" spans="1:5" x14ac:dyDescent="0.25">
      <c r="A9" s="9">
        <v>13267</v>
      </c>
      <c r="B9" s="9">
        <v>0</v>
      </c>
      <c r="C9" s="9">
        <v>1</v>
      </c>
      <c r="D9" s="9">
        <v>0</v>
      </c>
      <c r="E9" s="8">
        <f xml:space="preserve"> SUM(Round07[[#This Row],[امتیاز نتیجه]:[امتیاز پاس گل]])</f>
        <v>1</v>
      </c>
    </row>
    <row r="10" spans="1:5" x14ac:dyDescent="0.25">
      <c r="A10" s="9">
        <v>26298</v>
      </c>
      <c r="B10" s="9">
        <v>0</v>
      </c>
      <c r="C10" s="9">
        <v>1</v>
      </c>
      <c r="D10" s="9">
        <v>0</v>
      </c>
      <c r="E10" s="8">
        <f xml:space="preserve"> SUM(Round07[[#This Row],[امتیاز نتیجه]:[امتیاز پاس گل]])</f>
        <v>1</v>
      </c>
    </row>
    <row r="11" spans="1:5" x14ac:dyDescent="0.25">
      <c r="A11" s="9">
        <v>24294</v>
      </c>
      <c r="B11" s="9">
        <v>0</v>
      </c>
      <c r="C11" s="9">
        <v>1</v>
      </c>
      <c r="D11" s="9">
        <v>0</v>
      </c>
      <c r="E11" s="8">
        <f xml:space="preserve"> SUM(Round07[[#This Row],[امتیاز نتیجه]:[امتیاز پاس گل]])</f>
        <v>1</v>
      </c>
    </row>
    <row r="12" spans="1:5" x14ac:dyDescent="0.25">
      <c r="A12" s="9">
        <v>29543</v>
      </c>
      <c r="B12" s="9">
        <v>0</v>
      </c>
      <c r="C12" s="9">
        <v>0</v>
      </c>
      <c r="D12" s="9">
        <v>0</v>
      </c>
      <c r="E12" s="10">
        <f xml:space="preserve"> SUM(Round07[[#This Row],[امتیاز نتیجه]:[امتیاز پاس گل]])</f>
        <v>0</v>
      </c>
    </row>
    <row r="13" spans="1:5" x14ac:dyDescent="0.25">
      <c r="A13" s="9">
        <v>27427</v>
      </c>
      <c r="B13" s="9">
        <v>0</v>
      </c>
      <c r="C13" s="9">
        <v>0</v>
      </c>
      <c r="D13" s="9">
        <v>0</v>
      </c>
      <c r="E13" s="10">
        <f xml:space="preserve"> SUM(Round07[[#This Row],[امتیاز نتیجه]:[امتیاز پاس گل]])</f>
        <v>0</v>
      </c>
    </row>
    <row r="14" spans="1:5" x14ac:dyDescent="0.25">
      <c r="A14" s="9">
        <v>216</v>
      </c>
      <c r="B14" s="9">
        <v>0</v>
      </c>
      <c r="C14" s="9">
        <v>0</v>
      </c>
      <c r="D14" s="9">
        <v>0</v>
      </c>
      <c r="E14" s="10">
        <f xml:space="preserve"> SUM(Round07[[#This Row],[امتیاز نتیجه]:[امتیاز پاس گل]])</f>
        <v>0</v>
      </c>
    </row>
    <row r="15" spans="1:5" x14ac:dyDescent="0.25">
      <c r="A15" s="9">
        <v>25250</v>
      </c>
      <c r="B15" s="9">
        <v>0</v>
      </c>
      <c r="C15" s="9">
        <v>0</v>
      </c>
      <c r="D15" s="9">
        <v>0</v>
      </c>
      <c r="E15" s="10">
        <f xml:space="preserve"> SUM(Round07[[#This Row],[امتیاز نتیجه]:[امتیاز پاس گل]])</f>
        <v>0</v>
      </c>
    </row>
    <row r="16" spans="1:5" x14ac:dyDescent="0.25">
      <c r="A16" s="9">
        <v>14987</v>
      </c>
      <c r="B16" s="9">
        <v>0</v>
      </c>
      <c r="C16" s="9">
        <v>0</v>
      </c>
      <c r="D16" s="9">
        <v>0</v>
      </c>
      <c r="E16" s="10">
        <f xml:space="preserve"> SUM(Round07[[#This Row],[امتیاز نتیجه]:[امتیاز پاس گل]])</f>
        <v>0</v>
      </c>
    </row>
    <row r="17" spans="1:5" x14ac:dyDescent="0.25">
      <c r="A17" s="9">
        <v>6557</v>
      </c>
      <c r="B17" s="9">
        <v>0</v>
      </c>
      <c r="C17" s="9">
        <v>0</v>
      </c>
      <c r="D17" s="9">
        <v>0</v>
      </c>
      <c r="E17" s="8">
        <f xml:space="preserve"> SUM(Round07[[#This Row],[امتیاز نتیجه]:[امتیاز پاس گل]])</f>
        <v>0</v>
      </c>
    </row>
    <row r="18" spans="1:5" x14ac:dyDescent="0.25">
      <c r="A18" s="9">
        <v>22952</v>
      </c>
      <c r="B18" s="9">
        <v>0</v>
      </c>
      <c r="C18" s="9">
        <v>0</v>
      </c>
      <c r="D18" s="9">
        <v>0</v>
      </c>
      <c r="E18" s="8">
        <f xml:space="preserve"> SUM(Round07[[#This Row],[امتیاز نتیجه]:[امتیاز پاس گل]])</f>
        <v>0</v>
      </c>
    </row>
    <row r="19" spans="1:5" x14ac:dyDescent="0.25">
      <c r="A19" s="9">
        <v>29542</v>
      </c>
      <c r="B19" s="9">
        <v>0</v>
      </c>
      <c r="C19" s="9">
        <v>0</v>
      </c>
      <c r="D19" s="9">
        <v>0</v>
      </c>
      <c r="E19" s="8">
        <f xml:space="preserve"> SUM(Round07[[#This Row],[امتیاز نتیجه]:[امتیاز پاس گل]])</f>
        <v>0</v>
      </c>
    </row>
    <row r="20" spans="1:5" x14ac:dyDescent="0.25">
      <c r="A20" s="9">
        <v>29688</v>
      </c>
      <c r="B20" s="9">
        <v>0</v>
      </c>
      <c r="C20" s="9">
        <v>0</v>
      </c>
      <c r="D20" s="9">
        <v>0</v>
      </c>
      <c r="E20" s="8">
        <f xml:space="preserve"> SUM(Round07[[#This Row],[امتیاز نتیجه]:[امتیاز پاس گل]])</f>
        <v>0</v>
      </c>
    </row>
    <row r="21" spans="1:5" x14ac:dyDescent="0.25">
      <c r="A21" s="9">
        <v>29560</v>
      </c>
      <c r="B21" s="9">
        <v>0</v>
      </c>
      <c r="C21" s="9">
        <v>0</v>
      </c>
      <c r="D21" s="9">
        <v>0</v>
      </c>
      <c r="E21" s="8">
        <f xml:space="preserve"> SUM(Round07[[#This Row],[امتیاز نتیجه]:[امتیاز پاس گل]])</f>
        <v>0</v>
      </c>
    </row>
    <row r="22" spans="1:5" x14ac:dyDescent="0.25">
      <c r="A22" s="9">
        <v>29536</v>
      </c>
      <c r="B22" s="9">
        <v>0</v>
      </c>
      <c r="C22" s="9">
        <v>0</v>
      </c>
      <c r="D22" s="9">
        <v>0</v>
      </c>
      <c r="E22" s="8">
        <f xml:space="preserve"> SUM(Round07[[#This Row],[امتیاز نتیجه]:[امتیاز پاس گل]])</f>
        <v>0</v>
      </c>
    </row>
    <row r="23" spans="1:5" x14ac:dyDescent="0.25">
      <c r="A23" s="9">
        <v>29446</v>
      </c>
      <c r="B23" s="9">
        <v>0</v>
      </c>
      <c r="C23" s="9">
        <v>0</v>
      </c>
      <c r="D23" s="9">
        <v>0</v>
      </c>
      <c r="E23" s="8">
        <f xml:space="preserve"> SUM(Round07[[#This Row],[امتیاز نتیجه]:[امتیاز پاس گل]])</f>
        <v>0</v>
      </c>
    </row>
    <row r="24" spans="1:5" x14ac:dyDescent="0.25">
      <c r="A24" s="9">
        <v>18508</v>
      </c>
      <c r="B24" s="9">
        <v>0</v>
      </c>
      <c r="C24" s="9">
        <v>0</v>
      </c>
      <c r="D24" s="9">
        <v>0</v>
      </c>
      <c r="E24" s="8">
        <f xml:space="preserve"> SUM(Round07[[#This Row],[امتیاز نتیجه]:[امتیاز پاس گل]])</f>
        <v>0</v>
      </c>
    </row>
    <row r="25" spans="1:5" x14ac:dyDescent="0.25">
      <c r="A25" s="9">
        <v>27285</v>
      </c>
      <c r="B25" s="9">
        <v>0</v>
      </c>
      <c r="C25" s="9">
        <v>0</v>
      </c>
      <c r="D25" s="9">
        <v>0</v>
      </c>
      <c r="E25" s="8">
        <f xml:space="preserve"> SUM(Round07[[#This Row],[امتیاز نتیجه]:[امتیاز پاس گل]])</f>
        <v>0</v>
      </c>
    </row>
    <row r="26" spans="1:5" x14ac:dyDescent="0.25">
      <c r="A26" s="9">
        <v>29410</v>
      </c>
      <c r="B26" s="9">
        <v>0</v>
      </c>
      <c r="C26" s="9">
        <v>0</v>
      </c>
      <c r="D26" s="9">
        <v>0</v>
      </c>
      <c r="E26" s="8">
        <f xml:space="preserve"> SUM(Round07[[#This Row],[امتیاز نتیجه]:[امتیاز پاس گل]])</f>
        <v>0</v>
      </c>
    </row>
    <row r="27" spans="1:5" x14ac:dyDescent="0.25">
      <c r="A27" s="9">
        <v>5464</v>
      </c>
      <c r="B27" s="9">
        <v>0</v>
      </c>
      <c r="C27" s="9">
        <v>0</v>
      </c>
      <c r="D27" s="9">
        <v>0</v>
      </c>
      <c r="E27" s="8">
        <f xml:space="preserve"> SUM(Round07[[#This Row],[امتیاز نتیجه]:[امتیاز پاس گل]])</f>
        <v>0</v>
      </c>
    </row>
    <row r="28" spans="1:5" x14ac:dyDescent="0.25">
      <c r="A28" s="9">
        <v>5914</v>
      </c>
      <c r="B28" s="9">
        <v>0</v>
      </c>
      <c r="C28" s="9">
        <v>0</v>
      </c>
      <c r="D28" s="9">
        <v>0</v>
      </c>
      <c r="E28" s="8">
        <f xml:space="preserve"> SUM(Round07[[#This Row],[امتیاز نتیجه]:[امتیاز پاس گل]])</f>
        <v>0</v>
      </c>
    </row>
    <row r="29" spans="1:5" x14ac:dyDescent="0.25">
      <c r="A29" s="9">
        <v>29566</v>
      </c>
      <c r="B29" s="9">
        <v>0</v>
      </c>
      <c r="C29" s="9">
        <v>0</v>
      </c>
      <c r="D29" s="9">
        <v>0</v>
      </c>
      <c r="E29" s="8">
        <f xml:space="preserve"> SUM(Round07[[#This Row],[امتیاز نتیجه]:[امتیاز پاس گل]])</f>
        <v>0</v>
      </c>
    </row>
    <row r="30" spans="1:5" x14ac:dyDescent="0.25">
      <c r="A30" s="9">
        <v>12882</v>
      </c>
      <c r="B30" s="9">
        <v>0</v>
      </c>
      <c r="C30" s="9">
        <v>0</v>
      </c>
      <c r="D30" s="9">
        <v>0</v>
      </c>
      <c r="E30" s="8">
        <f xml:space="preserve"> SUM(Round07[[#This Row],[امتیاز نتیجه]:[امتیاز پاس گل]])</f>
        <v>0</v>
      </c>
    </row>
    <row r="31" spans="1:5" x14ac:dyDescent="0.25">
      <c r="A31" s="9">
        <v>22503</v>
      </c>
      <c r="B31" s="9">
        <v>0</v>
      </c>
      <c r="C31" s="9">
        <v>0</v>
      </c>
      <c r="D31" s="9">
        <v>0</v>
      </c>
      <c r="E31" s="8">
        <f xml:space="preserve"> SUM(Round07[[#This Row],[امتیاز نتیجه]:[امتیاز پاس گل]])</f>
        <v>0</v>
      </c>
    </row>
    <row r="32" spans="1:5" x14ac:dyDescent="0.25">
      <c r="A32" s="9">
        <v>8946</v>
      </c>
      <c r="B32" s="9">
        <v>0</v>
      </c>
      <c r="C32" s="9">
        <v>0</v>
      </c>
      <c r="D32" s="9">
        <v>0</v>
      </c>
      <c r="E32" s="8">
        <f xml:space="preserve"> SUM(Round07[[#This Row],[امتیاز نتیجه]:[امتیاز پاس گل]])</f>
        <v>0</v>
      </c>
    </row>
    <row r="33" spans="1:5" x14ac:dyDescent="0.25">
      <c r="A33" s="9">
        <v>29687</v>
      </c>
      <c r="B33" s="9">
        <v>0</v>
      </c>
      <c r="C33" s="9">
        <v>0</v>
      </c>
      <c r="D33" s="9">
        <v>0</v>
      </c>
      <c r="E33" s="8">
        <f xml:space="preserve"> SUM(Round07[[#This Row],[امتیاز نتیجه]:[امتیاز پاس گل]])</f>
        <v>0</v>
      </c>
    </row>
    <row r="34" spans="1:5" x14ac:dyDescent="0.25">
      <c r="A34" s="9">
        <v>26883</v>
      </c>
      <c r="B34" s="9">
        <v>0</v>
      </c>
      <c r="C34" s="9">
        <v>0</v>
      </c>
      <c r="D34" s="9">
        <v>0</v>
      </c>
      <c r="E34" s="8">
        <f xml:space="preserve"> SUM(Round07[[#This Row],[امتیاز نتیجه]:[امتیاز پاس گل]])</f>
        <v>0</v>
      </c>
    </row>
    <row r="35" spans="1:5" x14ac:dyDescent="0.25">
      <c r="A35" s="9">
        <v>29525</v>
      </c>
      <c r="B35" s="9">
        <v>0</v>
      </c>
      <c r="C35" s="9">
        <v>0</v>
      </c>
      <c r="D35" s="9">
        <v>0</v>
      </c>
      <c r="E35" s="8">
        <f xml:space="preserve"> SUM(Round07[[#This Row],[امتیاز نتیجه]:[امتیاز پاس گل]])</f>
        <v>0</v>
      </c>
    </row>
    <row r="36" spans="1:5" x14ac:dyDescent="0.25">
      <c r="A36" s="9">
        <v>27857</v>
      </c>
      <c r="B36" s="9">
        <v>0</v>
      </c>
      <c r="C36" s="9">
        <v>0</v>
      </c>
      <c r="D36" s="9">
        <v>0</v>
      </c>
      <c r="E36" s="8">
        <f xml:space="preserve"> SUM(Round07[[#This Row],[امتیاز نتیجه]:[امتیاز پاس گل]])</f>
        <v>0</v>
      </c>
    </row>
    <row r="37" spans="1:5" x14ac:dyDescent="0.25">
      <c r="A37" s="9">
        <v>29690</v>
      </c>
      <c r="B37" s="9">
        <v>0</v>
      </c>
      <c r="C37" s="9">
        <v>0</v>
      </c>
      <c r="D37" s="9">
        <v>0</v>
      </c>
      <c r="E37" s="8">
        <f xml:space="preserve"> SUM(Round07[[#This Row],[امتیاز نتیجه]:[امتیاز پاس گل]])</f>
        <v>0</v>
      </c>
    </row>
    <row r="38" spans="1:5" x14ac:dyDescent="0.25">
      <c r="A38" s="9">
        <v>29594</v>
      </c>
      <c r="B38" s="9">
        <v>0</v>
      </c>
      <c r="C38" s="9">
        <v>0</v>
      </c>
      <c r="D38" s="9">
        <v>0</v>
      </c>
      <c r="E38" s="8">
        <f xml:space="preserve"> SUM(Round07[[#This Row],[امتیاز نتیجه]:[امتیاز پاس گل]])</f>
        <v>0</v>
      </c>
    </row>
    <row r="39" spans="1:5" x14ac:dyDescent="0.25">
      <c r="A39" s="9">
        <v>20722</v>
      </c>
      <c r="B39" s="9">
        <v>0</v>
      </c>
      <c r="C39" s="9">
        <v>0</v>
      </c>
      <c r="D39" s="9">
        <v>0</v>
      </c>
      <c r="E39" s="8">
        <f xml:space="preserve"> SUM(Round07[[#This Row],[امتیاز نتیجه]:[امتیاز پاس گل]])</f>
        <v>0</v>
      </c>
    </row>
    <row r="40" spans="1:5" x14ac:dyDescent="0.25">
      <c r="A40" s="9">
        <v>7448</v>
      </c>
      <c r="B40" s="9">
        <v>0</v>
      </c>
      <c r="C40" s="9">
        <v>0</v>
      </c>
      <c r="D40" s="9">
        <v>0</v>
      </c>
      <c r="E40" s="8">
        <f xml:space="preserve"> SUM(Round07[[#This Row],[امتیاز نتیجه]:[امتیاز پاس گل]])</f>
        <v>0</v>
      </c>
    </row>
    <row r="41" spans="1:5" x14ac:dyDescent="0.25">
      <c r="A41" s="9">
        <v>2</v>
      </c>
      <c r="B41" s="9">
        <v>0</v>
      </c>
      <c r="C41" s="9">
        <v>0</v>
      </c>
      <c r="D41" s="9">
        <v>0</v>
      </c>
      <c r="E41" s="8">
        <f xml:space="preserve"> SUM(Round07[[#This Row],[امتیاز نتیجه]:[امتیاز پاس گل]])</f>
        <v>0</v>
      </c>
    </row>
    <row r="42" spans="1:5" x14ac:dyDescent="0.25">
      <c r="A42" s="9">
        <v>19364</v>
      </c>
      <c r="B42" s="9">
        <v>0</v>
      </c>
      <c r="C42" s="9">
        <v>0</v>
      </c>
      <c r="D42" s="9">
        <v>0</v>
      </c>
      <c r="E42" s="8">
        <f xml:space="preserve"> SUM(Round07[[#This Row],[امتیاز نتیجه]:[امتیاز پاس گل]])</f>
        <v>0</v>
      </c>
    </row>
    <row r="43" spans="1:5" x14ac:dyDescent="0.25">
      <c r="A43" s="9">
        <v>20270</v>
      </c>
      <c r="B43" s="9">
        <v>0</v>
      </c>
      <c r="C43" s="9">
        <v>0</v>
      </c>
      <c r="D43" s="9">
        <v>0</v>
      </c>
      <c r="E43" s="8">
        <f xml:space="preserve"> SUM(Round07[[#This Row],[امتیاز نتیجه]:[امتیاز پاس گل]])</f>
        <v>0</v>
      </c>
    </row>
    <row r="44" spans="1:5" x14ac:dyDescent="0.25">
      <c r="A44" s="9">
        <v>29490</v>
      </c>
      <c r="B44" s="9">
        <v>0</v>
      </c>
      <c r="C44" s="9">
        <v>0</v>
      </c>
      <c r="D44" s="9">
        <v>0</v>
      </c>
      <c r="E44" s="8">
        <f xml:space="preserve"> SUM(Round07[[#This Row],[امتیاز نتیجه]:[امتیاز پاس گل]])</f>
        <v>0</v>
      </c>
    </row>
    <row r="45" spans="1:5" x14ac:dyDescent="0.25">
      <c r="A45" s="9">
        <v>19186</v>
      </c>
      <c r="B45" s="9">
        <v>0</v>
      </c>
      <c r="C45" s="9">
        <v>0</v>
      </c>
      <c r="D45" s="9">
        <v>0</v>
      </c>
      <c r="E45" s="8">
        <f xml:space="preserve"> SUM(Round07[[#This Row],[امتیاز نتیجه]:[امتیاز پاس گل]])</f>
        <v>0</v>
      </c>
    </row>
    <row r="46" spans="1:5" x14ac:dyDescent="0.25">
      <c r="A46" s="9">
        <v>28965</v>
      </c>
      <c r="B46" s="9">
        <v>0</v>
      </c>
      <c r="C46" s="9">
        <v>0</v>
      </c>
      <c r="D46" s="9">
        <v>0</v>
      </c>
      <c r="E46" s="8">
        <f xml:space="preserve"> SUM(Round07[[#This Row],[امتیاز نتیجه]:[امتیاز پاس گل]])</f>
        <v>0</v>
      </c>
    </row>
    <row r="47" spans="1:5" x14ac:dyDescent="0.25">
      <c r="A47" s="9">
        <v>29554</v>
      </c>
      <c r="B47" s="9">
        <v>0</v>
      </c>
      <c r="C47" s="9">
        <v>0</v>
      </c>
      <c r="D47" s="9">
        <v>0</v>
      </c>
      <c r="E47" s="8">
        <f xml:space="preserve"> SUM(Round07[[#This Row],[امتیاز نتیجه]:[امتیاز پاس گل]])</f>
        <v>0</v>
      </c>
    </row>
    <row r="48" spans="1:5" x14ac:dyDescent="0.25">
      <c r="A48" s="9">
        <v>28789</v>
      </c>
      <c r="B48" s="9">
        <v>0</v>
      </c>
      <c r="C48" s="9">
        <v>0</v>
      </c>
      <c r="D48" s="9">
        <v>0</v>
      </c>
      <c r="E48" s="8">
        <f xml:space="preserve"> SUM(Round07[[#This Row],[امتیاز نتیجه]:[امتیاز پاس گل]])</f>
        <v>0</v>
      </c>
    </row>
    <row r="49" spans="1:5" x14ac:dyDescent="0.25">
      <c r="A49" s="9">
        <v>29571</v>
      </c>
      <c r="B49" s="9">
        <v>0</v>
      </c>
      <c r="C49" s="9">
        <v>0</v>
      </c>
      <c r="D49" s="9">
        <v>0</v>
      </c>
      <c r="E49" s="8">
        <f xml:space="preserve"> SUM(Round07[[#This Row],[امتیاز نتیجه]:[امتیاز پاس گل]])</f>
        <v>0</v>
      </c>
    </row>
    <row r="50" spans="1:5" x14ac:dyDescent="0.25">
      <c r="A50" s="9">
        <v>29640</v>
      </c>
      <c r="B50" s="9">
        <v>0</v>
      </c>
      <c r="C50" s="9">
        <v>0</v>
      </c>
      <c r="D50" s="9">
        <v>0</v>
      </c>
      <c r="E50" s="8">
        <f xml:space="preserve"> SUM(Round07[[#This Row],[امتیاز نتیجه]:[امتیاز پاس گل]])</f>
        <v>0</v>
      </c>
    </row>
    <row r="51" spans="1:5" x14ac:dyDescent="0.25">
      <c r="A51" s="9">
        <v>25396</v>
      </c>
      <c r="B51" s="9">
        <v>0</v>
      </c>
      <c r="C51" s="9">
        <v>0</v>
      </c>
      <c r="D51" s="9">
        <v>0</v>
      </c>
      <c r="E51" s="8">
        <f xml:space="preserve"> SUM(Round07[[#This Row],[امتیاز نتیجه]:[امتیاز پاس گل]])</f>
        <v>0</v>
      </c>
    </row>
    <row r="52" spans="1:5" x14ac:dyDescent="0.25">
      <c r="A52" s="9">
        <v>29570</v>
      </c>
      <c r="B52" s="9">
        <v>0</v>
      </c>
      <c r="C52" s="9">
        <v>0</v>
      </c>
      <c r="D52" s="9">
        <v>0</v>
      </c>
      <c r="E52" s="8">
        <f xml:space="preserve"> SUM(Round07[[#This Row],[امتیاز نتیجه]:[امتیاز پاس گل]])</f>
        <v>0</v>
      </c>
    </row>
    <row r="53" spans="1:5" x14ac:dyDescent="0.25">
      <c r="A53" s="9">
        <v>29694</v>
      </c>
      <c r="B53" s="9">
        <v>0</v>
      </c>
      <c r="C53" s="9">
        <v>0</v>
      </c>
      <c r="D53" s="9">
        <v>0</v>
      </c>
      <c r="E53" s="8">
        <f xml:space="preserve"> SUM(Round07[[#This Row],[امتیاز نتیجه]:[امتیاز پاس گل]])</f>
        <v>0</v>
      </c>
    </row>
    <row r="54" spans="1:5" x14ac:dyDescent="0.25">
      <c r="A54" s="9">
        <v>29629</v>
      </c>
      <c r="B54" s="9">
        <v>0</v>
      </c>
      <c r="C54" s="9">
        <v>0</v>
      </c>
      <c r="D54" s="9">
        <v>0</v>
      </c>
      <c r="E54" s="8">
        <f xml:space="preserve"> SUM(Round07[[#This Row],[امتیاز نتیجه]:[امتیاز پاس گل]])</f>
        <v>0</v>
      </c>
    </row>
    <row r="55" spans="1:5" x14ac:dyDescent="0.25">
      <c r="A55" s="9">
        <v>29593</v>
      </c>
      <c r="B55" s="9">
        <v>0</v>
      </c>
      <c r="C55" s="9">
        <v>0</v>
      </c>
      <c r="D55" s="9">
        <v>0</v>
      </c>
      <c r="E55" s="8">
        <f xml:space="preserve"> SUM(Round07[[#This Row],[امتیاز نتیجه]:[امتیاز پاس گل]])</f>
        <v>0</v>
      </c>
    </row>
    <row r="56" spans="1:5" x14ac:dyDescent="0.25">
      <c r="A56" s="9">
        <v>3564</v>
      </c>
      <c r="B56" s="9">
        <v>0</v>
      </c>
      <c r="C56" s="9">
        <v>0</v>
      </c>
      <c r="D56" s="9">
        <v>0</v>
      </c>
      <c r="E56" s="8">
        <f xml:space="preserve"> SUM(Round07[[#This Row],[امتیاز نتیجه]:[امتیاز پاس گل]])</f>
        <v>0</v>
      </c>
    </row>
    <row r="57" spans="1:5" x14ac:dyDescent="0.25">
      <c r="A57" s="9">
        <v>26027</v>
      </c>
      <c r="B57" s="9">
        <v>0</v>
      </c>
      <c r="C57" s="9">
        <v>0</v>
      </c>
      <c r="D57" s="9">
        <v>0</v>
      </c>
      <c r="E57" s="8">
        <f xml:space="preserve"> SUM(Round07[[#This Row],[امتیاز نتیجه]:[امتیاز پاس گل]])</f>
        <v>0</v>
      </c>
    </row>
    <row r="58" spans="1:5" x14ac:dyDescent="0.25">
      <c r="A58" s="9">
        <v>28535</v>
      </c>
      <c r="B58" s="9">
        <v>0</v>
      </c>
      <c r="C58" s="9">
        <v>0</v>
      </c>
      <c r="D58" s="9">
        <v>0</v>
      </c>
      <c r="E58" s="8">
        <f xml:space="preserve"> SUM(Round07[[#This Row],[امتیاز نتیجه]:[امتیاز پاس گل]])</f>
        <v>0</v>
      </c>
    </row>
    <row r="59" spans="1:5" x14ac:dyDescent="0.25">
      <c r="A59" s="9">
        <v>19415</v>
      </c>
      <c r="B59" s="9">
        <v>0</v>
      </c>
      <c r="C59" s="9">
        <v>0</v>
      </c>
      <c r="D59" s="9">
        <v>0</v>
      </c>
      <c r="E59" s="8">
        <f xml:space="preserve"> SUM(Round07[[#This Row],[امتیاز نتیجه]:[امتیاز پاس گل]])</f>
        <v>0</v>
      </c>
    </row>
    <row r="60" spans="1:5" ht="22.5" thickBot="1" x14ac:dyDescent="0.3">
      <c r="A60" s="9">
        <v>19663</v>
      </c>
      <c r="B60" s="9">
        <v>0</v>
      </c>
      <c r="C60" s="9">
        <v>0</v>
      </c>
      <c r="D60" s="9">
        <v>0</v>
      </c>
      <c r="E60" s="8">
        <f xml:space="preserve"> SUM(Round07[[#This Row],[امتیاز نتیجه]:[امتیاز پاس گل]])</f>
        <v>0</v>
      </c>
    </row>
    <row r="61" spans="1:5" ht="22.5" thickTop="1" x14ac:dyDescent="0.25">
      <c r="A61" s="14" t="s">
        <v>189</v>
      </c>
      <c r="B61" s="15"/>
      <c r="C61" s="15"/>
      <c r="D61" s="15"/>
      <c r="E61" s="13">
        <f>SUBTOTAL(101,Round07[مجموع امتیاز])</f>
        <v>0.2711864406779661</v>
      </c>
    </row>
  </sheetData>
  <conditionalFormatting sqref="A3">
    <cfRule type="duplicateValues" dxfId="82" priority="16"/>
  </conditionalFormatting>
  <conditionalFormatting sqref="A8">
    <cfRule type="duplicateValues" dxfId="81" priority="15"/>
  </conditionalFormatting>
  <conditionalFormatting sqref="A13">
    <cfRule type="duplicateValues" dxfId="80" priority="14"/>
  </conditionalFormatting>
  <conditionalFormatting sqref="A18">
    <cfRule type="duplicateValues" dxfId="79" priority="13"/>
  </conditionalFormatting>
  <conditionalFormatting sqref="A23">
    <cfRule type="duplicateValues" dxfId="78" priority="12"/>
  </conditionalFormatting>
  <conditionalFormatting sqref="A28">
    <cfRule type="duplicateValues" dxfId="77" priority="11"/>
  </conditionalFormatting>
  <conditionalFormatting sqref="A33">
    <cfRule type="duplicateValues" dxfId="76" priority="10"/>
  </conditionalFormatting>
  <conditionalFormatting sqref="A38">
    <cfRule type="duplicateValues" dxfId="75" priority="9"/>
  </conditionalFormatting>
  <conditionalFormatting sqref="A43">
    <cfRule type="duplicateValues" dxfId="74" priority="8"/>
  </conditionalFormatting>
  <conditionalFormatting sqref="A48">
    <cfRule type="duplicateValues" dxfId="73" priority="7"/>
  </conditionalFormatting>
  <conditionalFormatting sqref="A53">
    <cfRule type="duplicateValues" dxfId="72" priority="6"/>
  </conditionalFormatting>
  <conditionalFormatting sqref="A58">
    <cfRule type="duplicateValues" dxfId="71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9"/>
  <sheetViews>
    <sheetView rightToLeft="1" workbookViewId="0">
      <selection activeCell="E2" sqref="E2"/>
    </sheetView>
  </sheetViews>
  <sheetFormatPr defaultRowHeight="21.75" x14ac:dyDescent="0.2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x14ac:dyDescent="0.25">
      <c r="A2" s="7">
        <v>5914</v>
      </c>
      <c r="B2" s="7">
        <v>5</v>
      </c>
      <c r="C2" s="7">
        <v>2</v>
      </c>
      <c r="D2" s="7">
        <v>0</v>
      </c>
      <c r="E2" s="8">
        <f xml:space="preserve"> SUM(Round08[[#This Row],[امتیاز نتیجه]:[امتیاز پاس گل]])</f>
        <v>7</v>
      </c>
    </row>
    <row r="3" spans="1:5" x14ac:dyDescent="0.25">
      <c r="A3" s="9">
        <v>29560</v>
      </c>
      <c r="B3" s="9">
        <v>3</v>
      </c>
      <c r="C3" s="9">
        <v>1</v>
      </c>
      <c r="D3" s="9">
        <v>2</v>
      </c>
      <c r="E3" s="8">
        <f xml:space="preserve"> SUM(Round08[[#This Row],[امتیاز نتیجه]:[امتیاز پاس گل]])</f>
        <v>6</v>
      </c>
    </row>
    <row r="4" spans="1:5" x14ac:dyDescent="0.25">
      <c r="A4" s="9">
        <v>27285</v>
      </c>
      <c r="B4" s="9">
        <v>5</v>
      </c>
      <c r="C4" s="9">
        <v>1</v>
      </c>
      <c r="D4" s="9">
        <v>0</v>
      </c>
      <c r="E4" s="8">
        <f xml:space="preserve"> SUM(Round08[[#This Row],[امتیاز نتیجه]:[امتیاز پاس گل]])</f>
        <v>6</v>
      </c>
    </row>
    <row r="5" spans="1:5" x14ac:dyDescent="0.25">
      <c r="A5" s="9">
        <v>22089</v>
      </c>
      <c r="B5" s="9">
        <v>3</v>
      </c>
      <c r="C5" s="9">
        <v>1</v>
      </c>
      <c r="D5" s="9">
        <v>1</v>
      </c>
      <c r="E5" s="10">
        <f xml:space="preserve"> SUM(Round08[[#This Row],[امتیاز نتیجه]:[امتیاز پاس گل]])</f>
        <v>5</v>
      </c>
    </row>
    <row r="6" spans="1:5" x14ac:dyDescent="0.25">
      <c r="A6" s="9">
        <v>29700</v>
      </c>
      <c r="B6" s="9">
        <v>3</v>
      </c>
      <c r="C6" s="9">
        <v>1</v>
      </c>
      <c r="D6" s="9">
        <v>1</v>
      </c>
      <c r="E6" s="8">
        <f xml:space="preserve"> SUM(Round08[[#This Row],[امتیاز نتیجه]:[امتیاز پاس گل]])</f>
        <v>5</v>
      </c>
    </row>
    <row r="7" spans="1:5" x14ac:dyDescent="0.25">
      <c r="A7" s="9">
        <v>29543</v>
      </c>
      <c r="B7" s="9">
        <v>3</v>
      </c>
      <c r="C7" s="9">
        <v>1</v>
      </c>
      <c r="D7" s="9">
        <v>1</v>
      </c>
      <c r="E7" s="8">
        <f xml:space="preserve"> SUM(Round08[[#This Row],[امتیاز نتیجه]:[امتیاز پاس گل]])</f>
        <v>5</v>
      </c>
    </row>
    <row r="8" spans="1:5" x14ac:dyDescent="0.25">
      <c r="A8" s="9">
        <v>22503</v>
      </c>
      <c r="B8" s="9">
        <v>3</v>
      </c>
      <c r="C8" s="9">
        <v>1</v>
      </c>
      <c r="D8" s="9">
        <v>1</v>
      </c>
      <c r="E8" s="8">
        <f xml:space="preserve"> SUM(Round08[[#This Row],[امتیاز نتیجه]:[امتیاز پاس گل]])</f>
        <v>5</v>
      </c>
    </row>
    <row r="9" spans="1:5" x14ac:dyDescent="0.25">
      <c r="A9" s="9">
        <v>29629</v>
      </c>
      <c r="B9" s="9">
        <v>1</v>
      </c>
      <c r="C9" s="9">
        <v>3</v>
      </c>
      <c r="D9" s="9">
        <v>1</v>
      </c>
      <c r="E9" s="8">
        <f xml:space="preserve"> SUM(Round08[[#This Row],[امتیاز نتیجه]:[امتیاز پاس گل]])</f>
        <v>5</v>
      </c>
    </row>
    <row r="10" spans="1:5" x14ac:dyDescent="0.25">
      <c r="A10" s="9">
        <v>28535</v>
      </c>
      <c r="B10" s="9">
        <v>3</v>
      </c>
      <c r="C10" s="9">
        <v>1</v>
      </c>
      <c r="D10" s="9">
        <v>1</v>
      </c>
      <c r="E10" s="8">
        <f xml:space="preserve"> SUM(Round08[[#This Row],[امتیاز نتیجه]:[امتیاز پاس گل]])</f>
        <v>5</v>
      </c>
    </row>
    <row r="11" spans="1:5" x14ac:dyDescent="0.25">
      <c r="A11" s="9">
        <v>26027</v>
      </c>
      <c r="B11" s="9">
        <v>3</v>
      </c>
      <c r="C11" s="9">
        <v>0</v>
      </c>
      <c r="D11" s="9">
        <v>2</v>
      </c>
      <c r="E11" s="8">
        <f xml:space="preserve"> SUM(Round08[[#This Row],[امتیاز نتیجه]:[امتیاز پاس گل]])</f>
        <v>5</v>
      </c>
    </row>
    <row r="12" spans="1:5" x14ac:dyDescent="0.25">
      <c r="A12" s="9">
        <v>29446</v>
      </c>
      <c r="B12" s="9">
        <v>1</v>
      </c>
      <c r="C12" s="9">
        <v>2</v>
      </c>
      <c r="D12" s="9">
        <v>1</v>
      </c>
      <c r="E12" s="10">
        <f xml:space="preserve"> SUM(Round08[[#This Row],[امتیاز نتیجه]:[امتیاز پاس گل]])</f>
        <v>4</v>
      </c>
    </row>
    <row r="13" spans="1:5" x14ac:dyDescent="0.25">
      <c r="A13" s="9">
        <v>6557</v>
      </c>
      <c r="B13" s="9">
        <v>1</v>
      </c>
      <c r="C13" s="9">
        <v>2</v>
      </c>
      <c r="D13" s="9">
        <v>1</v>
      </c>
      <c r="E13" s="8">
        <f xml:space="preserve"> SUM(Round08[[#This Row],[امتیاز نتیجه]:[امتیاز پاس گل]])</f>
        <v>4</v>
      </c>
    </row>
    <row r="14" spans="1:5" x14ac:dyDescent="0.25">
      <c r="A14" s="9">
        <v>27427</v>
      </c>
      <c r="B14" s="9">
        <v>1</v>
      </c>
      <c r="C14" s="9">
        <v>2</v>
      </c>
      <c r="D14" s="9">
        <v>1</v>
      </c>
      <c r="E14" s="8">
        <f xml:space="preserve"> SUM(Round08[[#This Row],[امتیاز نتیجه]:[امتیاز پاس گل]])</f>
        <v>4</v>
      </c>
    </row>
    <row r="15" spans="1:5" x14ac:dyDescent="0.25">
      <c r="A15" s="9">
        <v>29704</v>
      </c>
      <c r="B15" s="9">
        <v>3</v>
      </c>
      <c r="C15" s="9">
        <v>1</v>
      </c>
      <c r="D15" s="9">
        <v>0</v>
      </c>
      <c r="E15" s="8">
        <f xml:space="preserve"> SUM(Round08[[#This Row],[امتیاز نتیجه]:[امتیاز پاس گل]])</f>
        <v>4</v>
      </c>
    </row>
    <row r="16" spans="1:5" x14ac:dyDescent="0.25">
      <c r="A16" s="9">
        <v>28965</v>
      </c>
      <c r="B16" s="9">
        <v>1</v>
      </c>
      <c r="C16" s="9">
        <v>3</v>
      </c>
      <c r="D16" s="9">
        <v>0</v>
      </c>
      <c r="E16" s="8">
        <f xml:space="preserve"> SUM(Round08[[#This Row],[امتیاز نتیجه]:[امتیاز پاس گل]])</f>
        <v>4</v>
      </c>
    </row>
    <row r="17" spans="1:5" x14ac:dyDescent="0.25">
      <c r="A17" s="9">
        <v>21822</v>
      </c>
      <c r="B17" s="9">
        <v>1</v>
      </c>
      <c r="C17" s="9">
        <v>1</v>
      </c>
      <c r="D17" s="9">
        <v>1</v>
      </c>
      <c r="E17" s="10">
        <f xml:space="preserve"> SUM(Round08[[#This Row],[امتیاز نتیجه]:[امتیاز پاس گل]])</f>
        <v>3</v>
      </c>
    </row>
    <row r="18" spans="1:5" x14ac:dyDescent="0.25">
      <c r="A18" s="9">
        <v>29640</v>
      </c>
      <c r="B18" s="9">
        <v>1</v>
      </c>
      <c r="C18" s="9">
        <v>2</v>
      </c>
      <c r="D18" s="9">
        <v>0</v>
      </c>
      <c r="E18" s="10">
        <f xml:space="preserve"> SUM(Round08[[#This Row],[امتیاز نتیجه]:[امتیاز پاس گل]])</f>
        <v>3</v>
      </c>
    </row>
    <row r="19" spans="1:5" x14ac:dyDescent="0.25">
      <c r="A19" s="9">
        <v>29687</v>
      </c>
      <c r="B19" s="9">
        <v>1</v>
      </c>
      <c r="C19" s="9">
        <v>1</v>
      </c>
      <c r="D19" s="9">
        <v>1</v>
      </c>
      <c r="E19" s="8">
        <f xml:space="preserve"> SUM(Round08[[#This Row],[امتیاز نتیجه]:[امتیاز پاس گل]])</f>
        <v>3</v>
      </c>
    </row>
    <row r="20" spans="1:5" x14ac:dyDescent="0.25">
      <c r="A20" s="9">
        <v>29536</v>
      </c>
      <c r="B20" s="9">
        <v>1</v>
      </c>
      <c r="C20" s="9">
        <v>1</v>
      </c>
      <c r="D20" s="9">
        <v>1</v>
      </c>
      <c r="E20" s="8">
        <f xml:space="preserve"> SUM(Round08[[#This Row],[امتیاز نتیجه]:[امتیاز پاس گل]])</f>
        <v>3</v>
      </c>
    </row>
    <row r="21" spans="1:5" x14ac:dyDescent="0.25">
      <c r="A21" s="9">
        <v>7448</v>
      </c>
      <c r="B21" s="9">
        <v>3</v>
      </c>
      <c r="C21" s="9">
        <v>0</v>
      </c>
      <c r="D21" s="9">
        <v>0</v>
      </c>
      <c r="E21" s="8">
        <f xml:space="preserve"> SUM(Round08[[#This Row],[امتیاز نتیجه]:[امتیاز پاس گل]])</f>
        <v>3</v>
      </c>
    </row>
    <row r="22" spans="1:5" x14ac:dyDescent="0.25">
      <c r="A22" s="9">
        <v>29542</v>
      </c>
      <c r="B22" s="9">
        <v>1</v>
      </c>
      <c r="C22" s="9">
        <v>1</v>
      </c>
      <c r="D22" s="9">
        <v>1</v>
      </c>
      <c r="E22" s="8">
        <f xml:space="preserve"> SUM(Round08[[#This Row],[امتیاز نتیجه]:[امتیاز پاس گل]])</f>
        <v>3</v>
      </c>
    </row>
    <row r="23" spans="1:5" x14ac:dyDescent="0.25">
      <c r="A23" s="9">
        <v>29611</v>
      </c>
      <c r="B23" s="9">
        <v>1</v>
      </c>
      <c r="C23" s="9">
        <v>1</v>
      </c>
      <c r="D23" s="9">
        <v>1</v>
      </c>
      <c r="E23" s="8">
        <f xml:space="preserve"> SUM(Round08[[#This Row],[امتیاز نتیجه]:[امتیاز پاس گل]])</f>
        <v>3</v>
      </c>
    </row>
    <row r="24" spans="1:5" x14ac:dyDescent="0.25">
      <c r="A24" s="9">
        <v>20270</v>
      </c>
      <c r="B24" s="9">
        <v>3</v>
      </c>
      <c r="C24" s="9">
        <v>0</v>
      </c>
      <c r="D24" s="9">
        <v>0</v>
      </c>
      <c r="E24" s="8">
        <f xml:space="preserve"> SUM(Round08[[#This Row],[امتیاز نتیجه]:[امتیاز پاس گل]])</f>
        <v>3</v>
      </c>
    </row>
    <row r="25" spans="1:5" x14ac:dyDescent="0.25">
      <c r="A25" s="9">
        <v>27092</v>
      </c>
      <c r="B25" s="9">
        <v>3</v>
      </c>
      <c r="C25" s="9">
        <v>0</v>
      </c>
      <c r="D25" s="9">
        <v>0</v>
      </c>
      <c r="E25" s="8">
        <f xml:space="preserve"> SUM(Round08[[#This Row],[امتیاز نتیجه]:[امتیاز پاس گل]])</f>
        <v>3</v>
      </c>
    </row>
    <row r="26" spans="1:5" x14ac:dyDescent="0.25">
      <c r="A26" s="9">
        <v>27857</v>
      </c>
      <c r="B26" s="9">
        <v>1</v>
      </c>
      <c r="C26" s="9">
        <v>1</v>
      </c>
      <c r="D26" s="9">
        <v>1</v>
      </c>
      <c r="E26" s="8">
        <f xml:space="preserve"> SUM(Round08[[#This Row],[امتیاز نتیجه]:[امتیاز پاس گل]])</f>
        <v>3</v>
      </c>
    </row>
    <row r="27" spans="1:5" x14ac:dyDescent="0.25">
      <c r="A27" s="9">
        <v>13355</v>
      </c>
      <c r="B27" s="9">
        <v>1</v>
      </c>
      <c r="C27" s="9">
        <v>2</v>
      </c>
      <c r="D27" s="9">
        <v>0</v>
      </c>
      <c r="E27" s="8">
        <f xml:space="preserve"> SUM(Round08[[#This Row],[امتیاز نتیجه]:[امتیاز پاس گل]])</f>
        <v>3</v>
      </c>
    </row>
    <row r="28" spans="1:5" x14ac:dyDescent="0.25">
      <c r="A28" s="9">
        <v>19663</v>
      </c>
      <c r="B28" s="9">
        <v>1</v>
      </c>
      <c r="C28" s="9">
        <v>2</v>
      </c>
      <c r="D28" s="9">
        <v>0</v>
      </c>
      <c r="E28" s="8">
        <f xml:space="preserve"> SUM(Round08[[#This Row],[امتیاز نتیجه]:[امتیاز پاس گل]])</f>
        <v>3</v>
      </c>
    </row>
    <row r="29" spans="1:5" x14ac:dyDescent="0.25">
      <c r="A29" s="9">
        <v>29708</v>
      </c>
      <c r="B29" s="9">
        <v>3</v>
      </c>
      <c r="C29" s="9">
        <v>0</v>
      </c>
      <c r="D29" s="9">
        <v>0</v>
      </c>
      <c r="E29" s="8">
        <f xml:space="preserve"> SUM(Round08[[#This Row],[امتیاز نتیجه]:[امتیاز پاس گل]])</f>
        <v>3</v>
      </c>
    </row>
    <row r="30" spans="1:5" x14ac:dyDescent="0.25">
      <c r="A30" s="9">
        <v>26482</v>
      </c>
      <c r="B30" s="9">
        <v>3</v>
      </c>
      <c r="C30" s="9">
        <v>0</v>
      </c>
      <c r="D30" s="9">
        <v>0</v>
      </c>
      <c r="E30" s="8">
        <f xml:space="preserve"> SUM(Round08[[#This Row],[امتیاز نتیجه]:[امتیاز پاس گل]])</f>
        <v>3</v>
      </c>
    </row>
    <row r="31" spans="1:5" x14ac:dyDescent="0.25">
      <c r="A31" s="9">
        <v>29490</v>
      </c>
      <c r="B31" s="9">
        <v>3</v>
      </c>
      <c r="C31" s="9">
        <v>0</v>
      </c>
      <c r="D31" s="9">
        <v>0</v>
      </c>
      <c r="E31" s="8">
        <f xml:space="preserve"> SUM(Round08[[#This Row],[امتیاز نتیجه]:[امتیاز پاس گل]])</f>
        <v>3</v>
      </c>
    </row>
    <row r="32" spans="1:5" x14ac:dyDescent="0.25">
      <c r="A32" s="9">
        <v>25396</v>
      </c>
      <c r="B32" s="9">
        <v>1</v>
      </c>
      <c r="C32" s="9">
        <v>1</v>
      </c>
      <c r="D32" s="9">
        <v>1</v>
      </c>
      <c r="E32" s="8">
        <f xml:space="preserve"> SUM(Round08[[#This Row],[امتیاز نتیجه]:[امتیاز پاس گل]])</f>
        <v>3</v>
      </c>
    </row>
    <row r="33" spans="1:5" x14ac:dyDescent="0.25">
      <c r="A33" s="9">
        <v>29593</v>
      </c>
      <c r="B33" s="9">
        <v>1</v>
      </c>
      <c r="C33" s="9">
        <v>1</v>
      </c>
      <c r="D33" s="9">
        <v>1</v>
      </c>
      <c r="E33" s="8">
        <f xml:space="preserve"> SUM(Round08[[#This Row],[امتیاز نتیجه]:[امتیاز پاس گل]])</f>
        <v>3</v>
      </c>
    </row>
    <row r="34" spans="1:5" x14ac:dyDescent="0.25">
      <c r="A34" s="9">
        <v>26811</v>
      </c>
      <c r="B34" s="9">
        <v>1</v>
      </c>
      <c r="C34" s="9">
        <v>1</v>
      </c>
      <c r="D34" s="9">
        <v>1</v>
      </c>
      <c r="E34" s="8">
        <f xml:space="preserve"> SUM(Round08[[#This Row],[امتیاز نتیجه]:[امتیاز پاس گل]])</f>
        <v>3</v>
      </c>
    </row>
    <row r="35" spans="1:5" x14ac:dyDescent="0.25">
      <c r="A35" s="9">
        <v>22881</v>
      </c>
      <c r="B35" s="9">
        <v>1</v>
      </c>
      <c r="C35" s="9">
        <v>1</v>
      </c>
      <c r="D35" s="9">
        <v>0</v>
      </c>
      <c r="E35" s="10">
        <f xml:space="preserve"> SUM(Round08[[#This Row],[امتیاز نتیجه]:[امتیاز پاس گل]])</f>
        <v>2</v>
      </c>
    </row>
    <row r="36" spans="1:5" x14ac:dyDescent="0.25">
      <c r="A36" s="9">
        <v>29631</v>
      </c>
      <c r="B36" s="9">
        <v>1</v>
      </c>
      <c r="C36" s="9">
        <v>1</v>
      </c>
      <c r="D36" s="9">
        <v>0</v>
      </c>
      <c r="E36" s="8">
        <f xml:space="preserve"> SUM(Round08[[#This Row],[امتیاز نتیجه]:[امتیاز پاس گل]])</f>
        <v>2</v>
      </c>
    </row>
    <row r="37" spans="1:5" x14ac:dyDescent="0.25">
      <c r="A37" s="9">
        <v>25250</v>
      </c>
      <c r="B37" s="9">
        <v>1</v>
      </c>
      <c r="C37" s="9">
        <v>0</v>
      </c>
      <c r="D37" s="9">
        <v>1</v>
      </c>
      <c r="E37" s="8">
        <f xml:space="preserve"> SUM(Round08[[#This Row],[امتیاز نتیجه]:[امتیاز پاس گل]])</f>
        <v>2</v>
      </c>
    </row>
    <row r="38" spans="1:5" x14ac:dyDescent="0.25">
      <c r="A38" s="9">
        <v>22464</v>
      </c>
      <c r="B38" s="9">
        <v>1</v>
      </c>
      <c r="C38" s="9">
        <v>0</v>
      </c>
      <c r="D38" s="9">
        <v>1</v>
      </c>
      <c r="E38" s="8">
        <f xml:space="preserve"> SUM(Round08[[#This Row],[امتیاز نتیجه]:[امتیاز پاس گل]])</f>
        <v>2</v>
      </c>
    </row>
    <row r="39" spans="1:5" x14ac:dyDescent="0.25">
      <c r="A39" s="9">
        <v>2</v>
      </c>
      <c r="B39" s="9">
        <v>1</v>
      </c>
      <c r="C39" s="9">
        <v>1</v>
      </c>
      <c r="D39" s="9">
        <v>0</v>
      </c>
      <c r="E39" s="8">
        <f xml:space="preserve"> SUM(Round08[[#This Row],[امتیاز نتیجه]:[امتیاز پاس گل]])</f>
        <v>2</v>
      </c>
    </row>
    <row r="40" spans="1:5" x14ac:dyDescent="0.25">
      <c r="A40" s="9">
        <v>29566</v>
      </c>
      <c r="B40" s="9">
        <v>1</v>
      </c>
      <c r="C40" s="9">
        <v>1</v>
      </c>
      <c r="D40" s="9">
        <v>0</v>
      </c>
      <c r="E40" s="8">
        <f xml:space="preserve"> SUM(Round08[[#This Row],[امتیاز نتیجه]:[امتیاز پاس گل]])</f>
        <v>2</v>
      </c>
    </row>
    <row r="41" spans="1:5" x14ac:dyDescent="0.25">
      <c r="A41" s="9">
        <v>29231</v>
      </c>
      <c r="B41" s="9">
        <v>1</v>
      </c>
      <c r="C41" s="9">
        <v>0</v>
      </c>
      <c r="D41" s="9">
        <v>1</v>
      </c>
      <c r="E41" s="8">
        <f xml:space="preserve"> SUM(Round08[[#This Row],[امتیاز نتیجه]:[امتیاز پاس گل]])</f>
        <v>2</v>
      </c>
    </row>
    <row r="42" spans="1:5" x14ac:dyDescent="0.25">
      <c r="A42" s="9">
        <v>24294</v>
      </c>
      <c r="B42" s="9">
        <v>1</v>
      </c>
      <c r="C42" s="9">
        <v>1</v>
      </c>
      <c r="D42" s="9">
        <v>0</v>
      </c>
      <c r="E42" s="8">
        <f xml:space="preserve"> SUM(Round08[[#This Row],[امتیاز نتیجه]:[امتیاز پاس گل]])</f>
        <v>2</v>
      </c>
    </row>
    <row r="43" spans="1:5" x14ac:dyDescent="0.25">
      <c r="A43" s="9">
        <v>19364</v>
      </c>
      <c r="B43" s="9">
        <v>1</v>
      </c>
      <c r="C43" s="9">
        <v>1</v>
      </c>
      <c r="D43" s="9">
        <v>0</v>
      </c>
      <c r="E43" s="8">
        <f xml:space="preserve"> SUM(Round08[[#This Row],[امتیاز نتیجه]:[امتیاز پاس گل]])</f>
        <v>2</v>
      </c>
    </row>
    <row r="44" spans="1:5" x14ac:dyDescent="0.25">
      <c r="A44" s="9">
        <v>20579</v>
      </c>
      <c r="B44" s="9">
        <v>1</v>
      </c>
      <c r="C44" s="9">
        <v>1</v>
      </c>
      <c r="D44" s="9">
        <v>0</v>
      </c>
      <c r="E44" s="8">
        <f xml:space="preserve"> SUM(Round08[[#This Row],[امتیاز نتیجه]:[امتیاز پاس گل]])</f>
        <v>2</v>
      </c>
    </row>
    <row r="45" spans="1:5" x14ac:dyDescent="0.25">
      <c r="A45" s="9">
        <v>8946</v>
      </c>
      <c r="B45" s="9">
        <v>1</v>
      </c>
      <c r="C45" s="9">
        <v>0</v>
      </c>
      <c r="D45" s="9">
        <v>1</v>
      </c>
      <c r="E45" s="8">
        <f xml:space="preserve"> SUM(Round08[[#This Row],[امتیاز نتیجه]:[امتیاز پاس گل]])</f>
        <v>2</v>
      </c>
    </row>
    <row r="46" spans="1:5" x14ac:dyDescent="0.25">
      <c r="A46" s="9">
        <v>29571</v>
      </c>
      <c r="B46" s="9">
        <v>1</v>
      </c>
      <c r="C46" s="9">
        <v>1</v>
      </c>
      <c r="D46" s="9">
        <v>0</v>
      </c>
      <c r="E46" s="8">
        <f xml:space="preserve"> SUM(Round08[[#This Row],[امتیاز نتیجه]:[امتیاز پاس گل]])</f>
        <v>2</v>
      </c>
    </row>
    <row r="47" spans="1:5" x14ac:dyDescent="0.25">
      <c r="A47" s="9">
        <v>29587</v>
      </c>
      <c r="B47" s="9">
        <v>1</v>
      </c>
      <c r="C47" s="9">
        <v>1</v>
      </c>
      <c r="D47" s="9">
        <v>0</v>
      </c>
      <c r="E47" s="8">
        <f xml:space="preserve"> SUM(Round08[[#This Row],[امتیاز نتیجه]:[امتیاز پاس گل]])</f>
        <v>2</v>
      </c>
    </row>
    <row r="48" spans="1:5" x14ac:dyDescent="0.25">
      <c r="A48" s="9">
        <v>29570</v>
      </c>
      <c r="B48" s="9">
        <v>1</v>
      </c>
      <c r="C48" s="9">
        <v>1</v>
      </c>
      <c r="D48" s="9">
        <v>0</v>
      </c>
      <c r="E48" s="8">
        <f xml:space="preserve"> SUM(Round08[[#This Row],[امتیاز نتیجه]:[امتیاز پاس گل]])</f>
        <v>2</v>
      </c>
    </row>
    <row r="49" spans="1:5" x14ac:dyDescent="0.25">
      <c r="A49" s="9">
        <v>29594</v>
      </c>
      <c r="B49" s="9">
        <v>1</v>
      </c>
      <c r="C49" s="9">
        <v>0</v>
      </c>
      <c r="D49" s="9">
        <v>0</v>
      </c>
      <c r="E49" s="8">
        <f xml:space="preserve"> SUM(Round08[[#This Row],[امتیاز نتیجه]:[امتیاز پاس گل]])</f>
        <v>1</v>
      </c>
    </row>
    <row r="50" spans="1:5" x14ac:dyDescent="0.25">
      <c r="A50" s="9">
        <v>18508</v>
      </c>
      <c r="B50" s="9">
        <v>1</v>
      </c>
      <c r="C50" s="9">
        <v>0</v>
      </c>
      <c r="D50" s="9">
        <v>0</v>
      </c>
      <c r="E50" s="8">
        <f xml:space="preserve"> SUM(Round08[[#This Row],[امتیاز نتیجه]:[امتیاز پاس گل]])</f>
        <v>1</v>
      </c>
    </row>
    <row r="51" spans="1:5" x14ac:dyDescent="0.25">
      <c r="A51" s="9">
        <v>29690</v>
      </c>
      <c r="B51" s="9">
        <v>1</v>
      </c>
      <c r="C51" s="9">
        <v>0</v>
      </c>
      <c r="D51" s="9">
        <v>0</v>
      </c>
      <c r="E51" s="8">
        <f xml:space="preserve"> SUM(Round08[[#This Row],[امتیاز نتیجه]:[امتیاز پاس گل]])</f>
        <v>1</v>
      </c>
    </row>
    <row r="52" spans="1:5" x14ac:dyDescent="0.25">
      <c r="A52" s="9">
        <v>19415</v>
      </c>
      <c r="B52" s="9">
        <v>1</v>
      </c>
      <c r="C52" s="9">
        <v>0</v>
      </c>
      <c r="D52" s="9">
        <v>0</v>
      </c>
      <c r="E52" s="8">
        <f xml:space="preserve"> SUM(Round08[[#This Row],[امتیاز نتیجه]:[امتیاز پاس گل]])</f>
        <v>1</v>
      </c>
    </row>
    <row r="53" spans="1:5" x14ac:dyDescent="0.25">
      <c r="A53" s="9">
        <v>9242</v>
      </c>
      <c r="B53" s="9">
        <v>1</v>
      </c>
      <c r="C53" s="9">
        <v>0</v>
      </c>
      <c r="D53" s="9">
        <v>0</v>
      </c>
      <c r="E53" s="8">
        <f xml:space="preserve"> SUM(Round08[[#This Row],[امتیاز نتیجه]:[امتیاز پاس گل]])</f>
        <v>1</v>
      </c>
    </row>
    <row r="54" spans="1:5" x14ac:dyDescent="0.25">
      <c r="A54" s="9">
        <v>29328</v>
      </c>
      <c r="B54" s="9">
        <v>1</v>
      </c>
      <c r="C54" s="9">
        <v>0</v>
      </c>
      <c r="D54" s="9">
        <v>0</v>
      </c>
      <c r="E54" s="8">
        <f xml:space="preserve"> SUM(Round08[[#This Row],[امتیاز نتیجه]:[امتیاز پاس گل]])</f>
        <v>1</v>
      </c>
    </row>
    <row r="55" spans="1:5" x14ac:dyDescent="0.25">
      <c r="A55" s="9">
        <v>19186</v>
      </c>
      <c r="B55" s="9">
        <v>1</v>
      </c>
      <c r="C55" s="9">
        <v>0</v>
      </c>
      <c r="D55" s="9">
        <v>0</v>
      </c>
      <c r="E55" s="8">
        <f xml:space="preserve"> SUM(Round08[[#This Row],[امتیاز نتیجه]:[امتیاز پاس گل]])</f>
        <v>1</v>
      </c>
    </row>
    <row r="56" spans="1:5" x14ac:dyDescent="0.25">
      <c r="A56" s="9">
        <v>3564</v>
      </c>
      <c r="B56" s="9">
        <v>1</v>
      </c>
      <c r="C56" s="9">
        <v>0</v>
      </c>
      <c r="D56" s="9">
        <v>0</v>
      </c>
      <c r="E56" s="8">
        <f xml:space="preserve"> SUM(Round08[[#This Row],[امتیاز نتیجه]:[امتیاز پاس گل]])</f>
        <v>1</v>
      </c>
    </row>
    <row r="57" spans="1:5" x14ac:dyDescent="0.25">
      <c r="A57" s="9">
        <v>28789</v>
      </c>
      <c r="B57" s="9">
        <v>1</v>
      </c>
      <c r="C57" s="9">
        <v>0</v>
      </c>
      <c r="D57" s="9">
        <v>0</v>
      </c>
      <c r="E57" s="8">
        <f xml:space="preserve"> SUM(Round08[[#This Row],[امتیاز نتیجه]:[امتیاز پاس گل]])</f>
        <v>1</v>
      </c>
    </row>
    <row r="58" spans="1:5" ht="22.5" thickBot="1" x14ac:dyDescent="0.3">
      <c r="A58" s="9">
        <v>20722</v>
      </c>
      <c r="B58" s="9">
        <v>1</v>
      </c>
      <c r="C58" s="9">
        <v>0</v>
      </c>
      <c r="D58" s="9">
        <v>0</v>
      </c>
      <c r="E58" s="8">
        <f xml:space="preserve"> SUM(Round08[[#This Row],[امتیاز نتیجه]:[امتیاز پاس گل]])</f>
        <v>1</v>
      </c>
    </row>
    <row r="59" spans="1:5" ht="22.5" thickTop="1" x14ac:dyDescent="0.25">
      <c r="A59" s="14" t="s">
        <v>189</v>
      </c>
      <c r="B59" s="15"/>
      <c r="C59" s="15"/>
      <c r="D59" s="15"/>
      <c r="E59" s="13">
        <f>SUBTOTAL(101,Round08[مجموع امتیاز])</f>
        <v>2.9122807017543861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  <vt:lpstr>دور 61</vt:lpstr>
      <vt:lpstr>دور 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2016-06-29T23:58:00Z</dcterms:modified>
</cp:coreProperties>
</file>